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26" windowWidth="12240" windowHeight="6795" tabRatio="381" firstSheet="1" activeTab="1"/>
  </bookViews>
  <sheets>
    <sheet name="Затраты всего" sheetId="1" r:id="rId1"/>
    <sheet name="Лист1" sheetId="2" r:id="rId2"/>
  </sheets>
  <definedNames>
    <definedName name="_xlnm.Print_Area" localSheetId="0">'Затраты всего'!$A$1:$H$94</definedName>
  </definedNames>
  <calcPr fullCalcOnLoad="1"/>
</workbook>
</file>

<file path=xl/sharedStrings.xml><?xml version="1.0" encoding="utf-8"?>
<sst xmlns="http://schemas.openxmlformats.org/spreadsheetml/2006/main" count="155" uniqueCount="130">
  <si>
    <t>Шахматы</t>
  </si>
  <si>
    <t>Шашки</t>
  </si>
  <si>
    <t>Наименование расходов</t>
  </si>
  <si>
    <t>ЭКР</t>
  </si>
  <si>
    <t xml:space="preserve">заработная плата; </t>
  </si>
  <si>
    <t>прочие выплаты:</t>
  </si>
  <si>
    <t xml:space="preserve"> - командировочные и служебные разъезды в части суточных</t>
  </si>
  <si>
    <t xml:space="preserve"> - компенсации на лечение</t>
  </si>
  <si>
    <t xml:space="preserve"> - ежемес.пособия на ребенка</t>
  </si>
  <si>
    <t xml:space="preserve"> -прочие выплаты</t>
  </si>
  <si>
    <t xml:space="preserve"> - коммандировочные и служебные разъезды в части суточных</t>
  </si>
  <si>
    <t>начисления на оплату  труда</t>
  </si>
  <si>
    <t>услуги связи</t>
  </si>
  <si>
    <t>транспортные услуги:</t>
  </si>
  <si>
    <t xml:space="preserve"> - командировочные и служебные разъезды в части  проезда, пост.принадл.на транспорте</t>
  </si>
  <si>
    <t xml:space="preserve"> - транспортные услуги (за исключением автострахования)</t>
  </si>
  <si>
    <t>Коммунальные услуги:</t>
  </si>
  <si>
    <t xml:space="preserve"> - оплата отопления и технологических нужд</t>
  </si>
  <si>
    <t xml:space="preserve"> - оплата  потребления электрической энергии</t>
  </si>
  <si>
    <t xml:space="preserve"> - оплата водоснабжения  помещений</t>
  </si>
  <si>
    <t xml:space="preserve"> - прочие услуги</t>
  </si>
  <si>
    <t>Арендная плата за пользование имуществом</t>
  </si>
  <si>
    <t>Услуги по содержанию имущества:</t>
  </si>
  <si>
    <t>ТО учета тепла</t>
  </si>
  <si>
    <t xml:space="preserve"> - оплата содержания помещений в чистоте</t>
  </si>
  <si>
    <t xml:space="preserve"> - заправка катриджей</t>
  </si>
  <si>
    <t xml:space="preserve"> - стирка белья</t>
  </si>
  <si>
    <t xml:space="preserve"> - т/о систем вентиляции</t>
  </si>
  <si>
    <t xml:space="preserve"> - прочие коммунальные услуги (АВР)</t>
  </si>
  <si>
    <t xml:space="preserve"> - оплата тек.ремонта оборудования и инвентаря</t>
  </si>
  <si>
    <t>то мес платеж (сапфир)</t>
  </si>
  <si>
    <t>инженерные сети</t>
  </si>
  <si>
    <t xml:space="preserve"> - оплата текущего ремонта зданий и сооружений </t>
  </si>
  <si>
    <t xml:space="preserve"> - то охрана</t>
  </si>
  <si>
    <t xml:space="preserve"> - оплата услуг по технике безопастности</t>
  </si>
  <si>
    <t xml:space="preserve"> -обслуживание пожарной сигнализации</t>
  </si>
  <si>
    <t>Прочие услуги:</t>
  </si>
  <si>
    <t>-демеркуризация</t>
  </si>
  <si>
    <t xml:space="preserve"> - вневедомственная (в т.ч.-пожарная) охрана</t>
  </si>
  <si>
    <t xml:space="preserve"> - командировочные и служебные разъезды в части проживания </t>
  </si>
  <si>
    <t>- землепользование</t>
  </si>
  <si>
    <t>-публикация ежегодногоотчета</t>
  </si>
  <si>
    <t xml:space="preserve"> - медосмотр</t>
  </si>
  <si>
    <t xml:space="preserve"> - расходы на оплату автострахования</t>
  </si>
  <si>
    <t xml:space="preserve"> - подписка</t>
  </si>
  <si>
    <t xml:space="preserve"> -услуги банка и нотариальные услуги</t>
  </si>
  <si>
    <t xml:space="preserve"> -страховка детей</t>
  </si>
  <si>
    <t xml:space="preserve"> - прочие  услуги (лаб. Исслед. Воды)</t>
  </si>
  <si>
    <t xml:space="preserve"> -оплата по договорам гражд.-прав. характера</t>
  </si>
  <si>
    <t xml:space="preserve"> -меропр.провод.в сфере устан.ф-ций(р.0115)</t>
  </si>
  <si>
    <t xml:space="preserve"> -оплата научно-исследовательских работ</t>
  </si>
  <si>
    <t xml:space="preserve"> -обеспечение приватизации</t>
  </si>
  <si>
    <t xml:space="preserve"> - информатизация</t>
  </si>
  <si>
    <t>Социальное обеспечение</t>
  </si>
  <si>
    <t>Прочие расходы:</t>
  </si>
  <si>
    <t xml:space="preserve"> - стипендии</t>
  </si>
  <si>
    <t xml:space="preserve"> - выплаты спортсменам-победителям</t>
  </si>
  <si>
    <t xml:space="preserve"> - уплата прочих налогов</t>
  </si>
  <si>
    <t xml:space="preserve"> - налог на имущество, землю</t>
  </si>
  <si>
    <t xml:space="preserve"> - прочие в поездках</t>
  </si>
  <si>
    <t xml:space="preserve"> -содержание муниципальной собственности</t>
  </si>
  <si>
    <t xml:space="preserve">  -отчисления контролирующим органам</t>
  </si>
  <si>
    <t xml:space="preserve"> -расходы на осущ.ф-ций админст.центра</t>
  </si>
  <si>
    <t xml:space="preserve"> -прочие мероприятия</t>
  </si>
  <si>
    <t xml:space="preserve"> - предоставления футбольного поля на учебно-тренировочных сборах</t>
  </si>
  <si>
    <t xml:space="preserve"> - прочие текущие расходы </t>
  </si>
  <si>
    <t>Увеличение стоимости основных средств:</t>
  </si>
  <si>
    <t xml:space="preserve"> - основные средства за счет арендных платежей</t>
  </si>
  <si>
    <t xml:space="preserve"> - приобретение оборудования и предметов длительного пользования</t>
  </si>
  <si>
    <t xml:space="preserve"> - подписка на периодич.литер.для библиотек</t>
  </si>
  <si>
    <t xml:space="preserve"> -прочие  расходные материалы и предметы снабжения со сроком службы  свыше 12 мес.</t>
  </si>
  <si>
    <t xml:space="preserve"> -приобретение муниц. собственности</t>
  </si>
  <si>
    <t xml:space="preserve"> -установка пожарной сигнализации (вентиляции)</t>
  </si>
  <si>
    <t>Увеличение стоимости материальных запасов:</t>
  </si>
  <si>
    <t xml:space="preserve"> - стройматериалы</t>
  </si>
  <si>
    <t xml:space="preserve"> -мягкий инвентарь и обмундирование</t>
  </si>
  <si>
    <t xml:space="preserve"> - продукты питания</t>
  </si>
  <si>
    <t>-медикаменты  перевязочные средства</t>
  </si>
  <si>
    <t>-спортинвентарь</t>
  </si>
  <si>
    <t xml:space="preserve"> - оплата  горюче- смазочных материалов</t>
  </si>
  <si>
    <t xml:space="preserve"> -расходные материалы к оргтехнике</t>
  </si>
  <si>
    <t xml:space="preserve"> -канцтовары</t>
  </si>
  <si>
    <t xml:space="preserve"> -питьевой режим</t>
  </si>
  <si>
    <t xml:space="preserve"> - прочие  расходные материалы и предметы снабжения </t>
  </si>
  <si>
    <t>ИТОГО</t>
  </si>
  <si>
    <t>СК "Олимп"</t>
  </si>
  <si>
    <t>СК"Горняг"</t>
  </si>
  <si>
    <t>Гостиница "Олимпия"</t>
  </si>
  <si>
    <r>
      <t>"О</t>
    </r>
    <r>
      <rPr>
        <sz val="11"/>
        <rFont val="Arial"/>
        <family val="2"/>
      </rPr>
      <t>ткрытчик</t>
    </r>
    <r>
      <rPr>
        <sz val="12"/>
        <rFont val="Arial"/>
        <family val="2"/>
      </rPr>
      <t>"</t>
    </r>
  </si>
  <si>
    <t>*Коэффициент дискриминации цен применяется при расчёте цены конкретной услуги в период наибольшего или наименьшего спроса на платную услугу (в различное время суток, в выходные и будние дни), а также при обслуживани различных категорий населения (детей, пенсионеров и т.д.)</t>
  </si>
  <si>
    <t>Расходы по МАУДОД "ДЮСШ № 1" на 2014 г.</t>
  </si>
  <si>
    <t>Капитальный ремонт</t>
  </si>
  <si>
    <t>Мяч (волейбольный, баскетбольный)</t>
  </si>
  <si>
    <t>Лыжи пластиковые</t>
  </si>
  <si>
    <t>Лыжи п/пластиковые</t>
  </si>
  <si>
    <t>Наименование услуг</t>
  </si>
  <si>
    <t>Затраты до конца года</t>
  </si>
  <si>
    <t xml:space="preserve">Предоставление во временное пользование </t>
  </si>
  <si>
    <t>Единицы измерения</t>
  </si>
  <si>
    <t>штука/час</t>
  </si>
  <si>
    <t>комплект/час</t>
  </si>
  <si>
    <t xml:space="preserve">Канат </t>
  </si>
  <si>
    <t xml:space="preserve">Коньки роликовые  </t>
  </si>
  <si>
    <t>пара/час</t>
  </si>
  <si>
    <t xml:space="preserve">Скейтборд </t>
  </si>
  <si>
    <t xml:space="preserve">Коньки </t>
  </si>
  <si>
    <t xml:space="preserve">Ракетки для настольного тенниса </t>
  </si>
  <si>
    <t xml:space="preserve">Ракетки для большого тенниса </t>
  </si>
  <si>
    <t xml:space="preserve">Самокат </t>
  </si>
  <si>
    <t>Инвентарь для спортивно-массовых мероприятий (скакалки, фишки, мячи, ракетки и др.)</t>
  </si>
  <si>
    <t xml:space="preserve">комплект (до 20 предметов) на сутки </t>
  </si>
  <si>
    <t>300,0 (будни)             400,0 (вых./ празд.дни)</t>
  </si>
  <si>
    <t>Велосипед</t>
  </si>
  <si>
    <t>СПОРТИВНЫЕ УСЛУГИ</t>
  </si>
  <si>
    <t>Волейбольная площадка (улица)</t>
  </si>
  <si>
    <t>час</t>
  </si>
  <si>
    <t>30 мин.</t>
  </si>
  <si>
    <t>Поле для мини-футбола</t>
  </si>
  <si>
    <t>Теннисный корт (до 4 чел.)</t>
  </si>
  <si>
    <t xml:space="preserve">Бильярд </t>
  </si>
  <si>
    <t>150,0 (будни)             200,0 (вых./ празд.дни)</t>
  </si>
  <si>
    <t>Беговая дорожка (улица)</t>
  </si>
  <si>
    <t>Футбольное поле</t>
  </si>
  <si>
    <t xml:space="preserve">Посещение  спортивных  площадок </t>
  </si>
  <si>
    <t xml:space="preserve">Настольный теннис
</t>
  </si>
  <si>
    <t>Стоимость, руб.</t>
  </si>
  <si>
    <t>Ледовое поле</t>
  </si>
  <si>
    <t>Постановление администрации г. Кемерово от 18.06.2014 № 1497, 20.12.2022 № 3983</t>
  </si>
  <si>
    <t>В период проведения акции "Все на лыжи" (в период работы проката, каждую субботу с 12-00 до 14-00), "Всей семьей на каток" (в период работы проката, каждое воскресенье с 12-00 до 14-00) предоставляется скидка в размере 50% на предоставление во временное пользование (лыжи пластиковые, лыжи п/пластиковые, коньки)</t>
  </si>
  <si>
    <t xml:space="preserve">МАУДО "СШ №1"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</si>
</sst>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  <numFmt numFmtId="179" formatCode="0.00000"/>
    <numFmt numFmtId="180" formatCode="0.000000"/>
    <numFmt numFmtId="181" formatCode="0.0000000"/>
    <numFmt numFmtId="182" formatCode="0.0000"/>
    <numFmt numFmtId="183" formatCode="0.000"/>
    <numFmt numFmtId="184" formatCode="0.0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_р_._-;\-* #,##0_р_._-;_-* &quot;-&quot;??_р_.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1" fontId="8" fillId="0" borderId="10" xfId="53" applyNumberFormat="1" applyFont="1" applyFill="1" applyBorder="1" applyAlignment="1">
      <alignment horizontal="center"/>
      <protection/>
    </xf>
    <xf numFmtId="1" fontId="8" fillId="0" borderId="11" xfId="53" applyNumberFormat="1" applyFont="1" applyFill="1" applyBorder="1" applyAlignment="1">
      <alignment horizontal="center"/>
      <protection/>
    </xf>
    <xf numFmtId="1" fontId="8" fillId="33" borderId="12" xfId="53" applyNumberFormat="1" applyFont="1" applyFill="1" applyBorder="1" applyAlignment="1">
      <alignment horizontal="center"/>
      <protection/>
    </xf>
    <xf numFmtId="178" fontId="8" fillId="0" borderId="13" xfId="53" applyNumberFormat="1" applyFont="1" applyFill="1" applyBorder="1" applyAlignment="1">
      <alignment wrapText="1"/>
      <protection/>
    </xf>
    <xf numFmtId="1" fontId="8" fillId="0" borderId="14" xfId="53" applyNumberFormat="1" applyFont="1" applyFill="1" applyBorder="1" applyAlignment="1">
      <alignment horizontal="center" wrapText="1"/>
      <protection/>
    </xf>
    <xf numFmtId="4" fontId="9" fillId="33" borderId="15" xfId="53" applyNumberFormat="1" applyFont="1" applyFill="1" applyBorder="1">
      <alignment/>
      <protection/>
    </xf>
    <xf numFmtId="4" fontId="8" fillId="33" borderId="15" xfId="53" applyNumberFormat="1" applyFont="1" applyFill="1" applyBorder="1">
      <alignment/>
      <protection/>
    </xf>
    <xf numFmtId="178" fontId="8" fillId="33" borderId="13" xfId="53" applyNumberFormat="1" applyFont="1" applyFill="1" applyBorder="1" applyAlignment="1">
      <alignment wrapText="1"/>
      <protection/>
    </xf>
    <xf numFmtId="1" fontId="8" fillId="0" borderId="14" xfId="53" applyNumberFormat="1" applyFont="1" applyFill="1" applyBorder="1" applyAlignment="1">
      <alignment horizontal="center"/>
      <protection/>
    </xf>
    <xf numFmtId="0" fontId="8" fillId="0" borderId="14" xfId="53" applyFont="1" applyFill="1" applyBorder="1" applyAlignment="1">
      <alignment horizontal="center"/>
      <protection/>
    </xf>
    <xf numFmtId="2" fontId="8" fillId="0" borderId="14" xfId="53" applyNumberFormat="1" applyFont="1" applyFill="1" applyBorder="1" applyAlignment="1">
      <alignment horizontal="center" wrapText="1"/>
      <protection/>
    </xf>
    <xf numFmtId="49" fontId="8" fillId="0" borderId="13" xfId="53" applyNumberFormat="1" applyFont="1" applyFill="1" applyBorder="1" applyAlignment="1">
      <alignment wrapText="1"/>
      <protection/>
    </xf>
    <xf numFmtId="178" fontId="8" fillId="0" borderId="13" xfId="0" applyNumberFormat="1" applyFont="1" applyFill="1" applyBorder="1" applyAlignment="1">
      <alignment wrapText="1"/>
    </xf>
    <xf numFmtId="4" fontId="5" fillId="0" borderId="0" xfId="0" applyNumberFormat="1" applyFont="1" applyAlignment="1">
      <alignment/>
    </xf>
    <xf numFmtId="0" fontId="9" fillId="34" borderId="13" xfId="53" applyFont="1" applyFill="1" applyBorder="1" applyAlignment="1">
      <alignment horizontal="left" wrapText="1"/>
      <protection/>
    </xf>
    <xf numFmtId="1" fontId="9" fillId="34" borderId="14" xfId="53" applyNumberFormat="1" applyFont="1" applyFill="1" applyBorder="1" applyAlignment="1">
      <alignment horizontal="center"/>
      <protection/>
    </xf>
    <xf numFmtId="4" fontId="9" fillId="34" borderId="15" xfId="53" applyNumberFormat="1" applyFont="1" applyFill="1" applyBorder="1">
      <alignment/>
      <protection/>
    </xf>
    <xf numFmtId="0" fontId="9" fillId="34" borderId="13" xfId="53" applyFont="1" applyFill="1" applyBorder="1" applyAlignment="1">
      <alignment horizontal="left"/>
      <protection/>
    </xf>
    <xf numFmtId="178" fontId="9" fillId="34" borderId="13" xfId="53" applyNumberFormat="1" applyFont="1" applyFill="1" applyBorder="1" applyAlignment="1">
      <alignment wrapText="1"/>
      <protection/>
    </xf>
    <xf numFmtId="1" fontId="9" fillId="34" borderId="14" xfId="53" applyNumberFormat="1" applyFont="1" applyFill="1" applyBorder="1" applyAlignment="1">
      <alignment horizontal="center" wrapText="1"/>
      <protection/>
    </xf>
    <xf numFmtId="1" fontId="9" fillId="33" borderId="14" xfId="53" applyNumberFormat="1" applyFont="1" applyFill="1" applyBorder="1" applyAlignment="1">
      <alignment horizontal="center" wrapText="1"/>
      <protection/>
    </xf>
    <xf numFmtId="1" fontId="8" fillId="34" borderId="14" xfId="53" applyNumberFormat="1" applyFont="1" applyFill="1" applyBorder="1" applyAlignment="1">
      <alignment horizontal="center" wrapText="1"/>
      <protection/>
    </xf>
    <xf numFmtId="1" fontId="8" fillId="34" borderId="14" xfId="53" applyNumberFormat="1" applyFont="1" applyFill="1" applyBorder="1" applyAlignment="1">
      <alignment horizontal="center"/>
      <protection/>
    </xf>
    <xf numFmtId="0" fontId="9" fillId="34" borderId="16" xfId="53" applyFont="1" applyFill="1" applyBorder="1">
      <alignment/>
      <protection/>
    </xf>
    <xf numFmtId="1" fontId="8" fillId="34" borderId="17" xfId="53" applyNumberFormat="1" applyFont="1" applyFill="1" applyBorder="1">
      <alignment/>
      <protection/>
    </xf>
    <xf numFmtId="4" fontId="9" fillId="34" borderId="18" xfId="53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4" fontId="5" fillId="0" borderId="0" xfId="0" applyNumberFormat="1" applyFont="1" applyAlignment="1">
      <alignment/>
    </xf>
    <xf numFmtId="178" fontId="8" fillId="34" borderId="13" xfId="53" applyNumberFormat="1" applyFont="1" applyFill="1" applyBorder="1" applyAlignment="1">
      <alignment wrapText="1"/>
      <protection/>
    </xf>
    <xf numFmtId="0" fontId="5" fillId="0" borderId="15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vertical="center" wrapText="1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left" vertical="top" wrapText="1"/>
    </xf>
    <xf numFmtId="0" fontId="16" fillId="0" borderId="25" xfId="0" applyFont="1" applyFill="1" applyBorder="1" applyAlignment="1">
      <alignment horizontal="center" wrapText="1"/>
    </xf>
    <xf numFmtId="187" fontId="5" fillId="0" borderId="22" xfId="6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187" fontId="5" fillId="0" borderId="15" xfId="61" applyNumberFormat="1" applyFont="1" applyFill="1" applyBorder="1" applyAlignment="1">
      <alignment horizontal="center"/>
    </xf>
    <xf numFmtId="187" fontId="5" fillId="0" borderId="23" xfId="61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187" fontId="5" fillId="0" borderId="24" xfId="61" applyNumberFormat="1" applyFont="1" applyFill="1" applyBorder="1" applyAlignment="1">
      <alignment horizontal="center"/>
    </xf>
    <xf numFmtId="187" fontId="5" fillId="0" borderId="20" xfId="61" applyNumberFormat="1" applyFont="1" applyFill="1" applyBorder="1" applyAlignment="1">
      <alignment horizontal="center"/>
    </xf>
    <xf numFmtId="0" fontId="11" fillId="33" borderId="28" xfId="53" applyFont="1" applyFill="1" applyBorder="1" applyAlignment="1">
      <alignment horizontal="center" vertical="center" wrapText="1"/>
      <protection/>
    </xf>
    <xf numFmtId="0" fontId="11" fillId="33" borderId="29" xfId="53" applyFont="1" applyFill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right" vertical="center"/>
    </xf>
    <xf numFmtId="2" fontId="13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11" fillId="33" borderId="31" xfId="53" applyFont="1" applyFill="1" applyBorder="1" applyAlignment="1">
      <alignment horizontal="center" vertical="center" wrapText="1"/>
      <protection/>
    </xf>
    <xf numFmtId="0" fontId="11" fillId="33" borderId="32" xfId="53" applyFont="1" applyFill="1" applyBorder="1" applyAlignment="1">
      <alignment horizontal="center" vertical="center" wrapText="1"/>
      <protection/>
    </xf>
    <xf numFmtId="0" fontId="11" fillId="33" borderId="33" xfId="53" applyFont="1" applyFill="1" applyBorder="1" applyAlignment="1">
      <alignment horizontal="center" vertical="center" wrapText="1"/>
      <protection/>
    </xf>
    <xf numFmtId="0" fontId="11" fillId="33" borderId="34" xfId="53" applyFont="1" applyFill="1" applyBorder="1" applyAlignment="1">
      <alignment horizontal="center" vertical="center" wrapText="1"/>
      <protection/>
    </xf>
    <xf numFmtId="0" fontId="8" fillId="0" borderId="31" xfId="53" applyFont="1" applyFill="1" applyBorder="1" applyAlignment="1">
      <alignment horizontal="center" vertical="center"/>
      <protection/>
    </xf>
    <xf numFmtId="0" fontId="8" fillId="0" borderId="32" xfId="53" applyFont="1" applyFill="1" applyBorder="1" applyAlignment="1">
      <alignment horizontal="center" vertical="center"/>
      <protection/>
    </xf>
    <xf numFmtId="0" fontId="8" fillId="0" borderId="35" xfId="53" applyFont="1" applyFill="1" applyBorder="1" applyAlignment="1">
      <alignment horizontal="center" vertical="center"/>
      <protection/>
    </xf>
    <xf numFmtId="0" fontId="8" fillId="0" borderId="36" xfId="53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5" fillId="0" borderId="23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8"/>
  <sheetViews>
    <sheetView view="pageBreakPreview" zoomScale="60" zoomScalePageLayoutView="0" workbookViewId="0" topLeftCell="A1">
      <selection activeCell="G89" sqref="G89"/>
    </sheetView>
  </sheetViews>
  <sheetFormatPr defaultColWidth="9.00390625" defaultRowHeight="24.75" customHeight="1"/>
  <cols>
    <col min="1" max="1" width="28.875" style="8" customWidth="1"/>
    <col min="2" max="2" width="12.375" style="9" customWidth="1"/>
    <col min="3" max="3" width="15.25390625" style="9" customWidth="1"/>
    <col min="4" max="4" width="13.125" style="9" customWidth="1"/>
    <col min="5" max="5" width="15.875" style="9" customWidth="1"/>
    <col min="6" max="6" width="14.875" style="9" customWidth="1"/>
    <col min="7" max="7" width="14.125" style="9" customWidth="1"/>
    <col min="8" max="8" width="0.6171875" style="9" customWidth="1"/>
    <col min="9" max="9" width="15.125" style="9" hidden="1" customWidth="1"/>
    <col min="10" max="10" width="9.125" style="5" hidden="1" customWidth="1"/>
    <col min="11" max="11" width="17.75390625" style="5" customWidth="1"/>
    <col min="12" max="12" width="16.375" style="5" bestFit="1" customWidth="1"/>
    <col min="13" max="13" width="14.75390625" style="5" customWidth="1"/>
    <col min="14" max="14" width="16.00390625" style="5" customWidth="1"/>
    <col min="15" max="15" width="13.75390625" style="5" customWidth="1"/>
    <col min="16" max="16" width="16.00390625" style="5" customWidth="1"/>
    <col min="17" max="16384" width="9.125" style="5" customWidth="1"/>
  </cols>
  <sheetData>
    <row r="1" spans="1:6" s="2" customFormat="1" ht="42.75" customHeight="1" thickBot="1">
      <c r="A1" s="72"/>
      <c r="B1" s="72"/>
      <c r="C1" s="39" t="s">
        <v>90</v>
      </c>
      <c r="D1" s="39"/>
      <c r="E1" s="39"/>
      <c r="F1" s="39"/>
    </row>
    <row r="2" spans="1:7" s="3" customFormat="1" ht="70.5" customHeight="1">
      <c r="A2" s="79" t="s">
        <v>2</v>
      </c>
      <c r="B2" s="81" t="s">
        <v>3</v>
      </c>
      <c r="C2" s="70" t="s">
        <v>96</v>
      </c>
      <c r="D2" s="75" t="s">
        <v>85</v>
      </c>
      <c r="E2" s="77" t="s">
        <v>86</v>
      </c>
      <c r="F2" s="70" t="s">
        <v>88</v>
      </c>
      <c r="G2" s="70" t="s">
        <v>87</v>
      </c>
    </row>
    <row r="3" spans="1:9" ht="24.75" customHeight="1" thickBot="1">
      <c r="A3" s="80"/>
      <c r="B3" s="82"/>
      <c r="C3" s="71"/>
      <c r="D3" s="76"/>
      <c r="E3" s="78"/>
      <c r="F3" s="71"/>
      <c r="G3" s="71"/>
      <c r="H3" s="5"/>
      <c r="I3" s="5"/>
    </row>
    <row r="4" spans="1:9" ht="24.75" customHeight="1">
      <c r="A4" s="12">
        <v>1</v>
      </c>
      <c r="B4" s="13">
        <v>2</v>
      </c>
      <c r="C4" s="14">
        <f>D4+E4+F4+G4</f>
        <v>7702.200000000001</v>
      </c>
      <c r="D4" s="14">
        <v>3788.5</v>
      </c>
      <c r="E4" s="14">
        <v>2927.5</v>
      </c>
      <c r="F4" s="14">
        <v>635.1</v>
      </c>
      <c r="G4" s="14">
        <v>351.1</v>
      </c>
      <c r="H4" s="5"/>
      <c r="I4" s="5"/>
    </row>
    <row r="5" spans="1:9" ht="36" customHeight="1">
      <c r="A5" s="26" t="s">
        <v>4</v>
      </c>
      <c r="B5" s="27">
        <v>211</v>
      </c>
      <c r="C5" s="28">
        <v>16453000</v>
      </c>
      <c r="D5" s="28">
        <f>C5/C4*D4</f>
        <v>8092777.45319519</v>
      </c>
      <c r="E5" s="28">
        <f>C5/C4*E4</f>
        <v>6253558.398899015</v>
      </c>
      <c r="F5" s="28">
        <f>C5/C4*F4</f>
        <v>1356664.368621952</v>
      </c>
      <c r="G5" s="28">
        <f>C5/C4*G4</f>
        <v>749999.7792838409</v>
      </c>
      <c r="H5" s="5"/>
      <c r="I5" s="5"/>
    </row>
    <row r="6" spans="1:9" ht="24.75" customHeight="1">
      <c r="A6" s="29" t="s">
        <v>5</v>
      </c>
      <c r="B6" s="27">
        <v>212</v>
      </c>
      <c r="C6" s="28">
        <f>SUM(C7:C11)</f>
        <v>111500</v>
      </c>
      <c r="D6" s="28">
        <f>C6/C4*D4</f>
        <v>54843.77840097634</v>
      </c>
      <c r="E6" s="28">
        <f>C6/7702*2928</f>
        <v>42387.95118151129</v>
      </c>
      <c r="F6" s="28">
        <f>C6/7702*635</f>
        <v>9192.74214489743</v>
      </c>
      <c r="G6" s="28">
        <f>C6/7702*351</f>
        <v>5081.342508439366</v>
      </c>
      <c r="H6" s="5"/>
      <c r="I6" s="5"/>
    </row>
    <row r="7" spans="1:9" ht="26.25" customHeight="1">
      <c r="A7" s="15" t="s">
        <v>6</v>
      </c>
      <c r="B7" s="16"/>
      <c r="C7" s="17"/>
      <c r="D7" s="17">
        <f>C7/C6*D6</f>
        <v>0</v>
      </c>
      <c r="E7" s="17">
        <f aca="true" t="shared" si="0" ref="E7:E71">C7/7702*2928</f>
        <v>0</v>
      </c>
      <c r="F7" s="17">
        <f aca="true" t="shared" si="1" ref="F7:F71">C7/7702*635</f>
        <v>0</v>
      </c>
      <c r="G7" s="17">
        <f aca="true" t="shared" si="2" ref="G7:G71">C7/7702*351</f>
        <v>0</v>
      </c>
      <c r="H7" s="5"/>
      <c r="I7" s="5"/>
    </row>
    <row r="8" spans="1:9" ht="24.75" customHeight="1">
      <c r="A8" s="15" t="s">
        <v>7</v>
      </c>
      <c r="B8" s="16"/>
      <c r="C8" s="17"/>
      <c r="D8" s="17"/>
      <c r="E8" s="17">
        <f t="shared" si="0"/>
        <v>0</v>
      </c>
      <c r="F8" s="17">
        <f t="shared" si="1"/>
        <v>0</v>
      </c>
      <c r="G8" s="17">
        <f t="shared" si="2"/>
        <v>0</v>
      </c>
      <c r="H8" s="5"/>
      <c r="I8" s="5"/>
    </row>
    <row r="9" spans="1:9" ht="24.75" customHeight="1">
      <c r="A9" s="15" t="s">
        <v>8</v>
      </c>
      <c r="B9" s="16"/>
      <c r="C9" s="17">
        <v>9000</v>
      </c>
      <c r="D9" s="17">
        <f>C9/C4*D4</f>
        <v>4426.852068240243</v>
      </c>
      <c r="E9" s="17">
        <f t="shared" si="0"/>
        <v>3421.448974292392</v>
      </c>
      <c r="F9" s="17">
        <f t="shared" si="1"/>
        <v>742.0150610231109</v>
      </c>
      <c r="G9" s="17">
        <f t="shared" si="2"/>
        <v>410.1532069592314</v>
      </c>
      <c r="H9" s="5"/>
      <c r="I9" s="5"/>
    </row>
    <row r="10" spans="1:9" ht="24.75" customHeight="1">
      <c r="A10" s="15" t="s">
        <v>9</v>
      </c>
      <c r="B10" s="16"/>
      <c r="C10" s="17"/>
      <c r="D10" s="17"/>
      <c r="E10" s="17">
        <f t="shared" si="0"/>
        <v>0</v>
      </c>
      <c r="F10" s="17">
        <f t="shared" si="1"/>
        <v>0</v>
      </c>
      <c r="G10" s="17">
        <f t="shared" si="2"/>
        <v>0</v>
      </c>
      <c r="H10" s="5"/>
      <c r="I10" s="5"/>
    </row>
    <row r="11" spans="1:9" ht="24.75" customHeight="1">
      <c r="A11" s="15" t="s">
        <v>10</v>
      </c>
      <c r="B11" s="16"/>
      <c r="C11" s="17">
        <v>102500</v>
      </c>
      <c r="D11" s="17">
        <f>C11/7702*3789</f>
        <v>50424.889639054796</v>
      </c>
      <c r="E11" s="17">
        <f>C11/7702*2928</f>
        <v>38966.5022072189</v>
      </c>
      <c r="F11" s="17">
        <f t="shared" si="1"/>
        <v>8450.727083874319</v>
      </c>
      <c r="G11" s="17">
        <f t="shared" si="2"/>
        <v>4671.189301480135</v>
      </c>
      <c r="H11" s="5"/>
      <c r="I11" s="5"/>
    </row>
    <row r="12" spans="1:9" ht="29.25" customHeight="1">
      <c r="A12" s="26" t="s">
        <v>11</v>
      </c>
      <c r="B12" s="27">
        <v>213</v>
      </c>
      <c r="C12" s="28">
        <v>4768800</v>
      </c>
      <c r="D12" s="28">
        <f>C12/7702*3789</f>
        <v>2346011.841080239</v>
      </c>
      <c r="E12" s="28">
        <f t="shared" si="0"/>
        <v>1812911.7631783953</v>
      </c>
      <c r="F12" s="28">
        <f t="shared" si="1"/>
        <v>393169.0470007791</v>
      </c>
      <c r="G12" s="28">
        <f t="shared" si="2"/>
        <v>217326.5125941314</v>
      </c>
      <c r="H12" s="5"/>
      <c r="I12" s="5"/>
    </row>
    <row r="13" spans="1:9" ht="24.75" customHeight="1">
      <c r="A13" s="30" t="s">
        <v>12</v>
      </c>
      <c r="B13" s="31">
        <v>221</v>
      </c>
      <c r="C13" s="28">
        <v>209900</v>
      </c>
      <c r="D13" s="28">
        <f aca="true" t="shared" si="3" ref="D13:D78">C13/7702*3789</f>
        <v>103260.33497792782</v>
      </c>
      <c r="E13" s="28">
        <f t="shared" si="0"/>
        <v>79795.79330044145</v>
      </c>
      <c r="F13" s="28">
        <f t="shared" si="1"/>
        <v>17305.440145416775</v>
      </c>
      <c r="G13" s="28">
        <f t="shared" si="2"/>
        <v>9565.684237860296</v>
      </c>
      <c r="H13" s="5"/>
      <c r="I13" s="5"/>
    </row>
    <row r="14" spans="1:9" ht="40.5" customHeight="1">
      <c r="A14" s="30" t="s">
        <v>13</v>
      </c>
      <c r="B14" s="31">
        <v>222</v>
      </c>
      <c r="C14" s="28">
        <f>SUM(C15:C16)</f>
        <v>525700</v>
      </c>
      <c r="D14" s="28">
        <f t="shared" si="3"/>
        <v>258618.19008049858</v>
      </c>
      <c r="E14" s="28">
        <f t="shared" si="0"/>
        <v>199850.63619839004</v>
      </c>
      <c r="F14" s="28">
        <f t="shared" si="1"/>
        <v>43341.92417553882</v>
      </c>
      <c r="G14" s="28">
        <f t="shared" si="2"/>
        <v>23957.504544274216</v>
      </c>
      <c r="H14" s="5"/>
      <c r="I14" s="5"/>
    </row>
    <row r="15" spans="1:9" ht="24.75" customHeight="1">
      <c r="A15" s="15" t="s">
        <v>14</v>
      </c>
      <c r="B15" s="16"/>
      <c r="C15" s="17">
        <f>203600+28500</f>
        <v>232100</v>
      </c>
      <c r="D15" s="17">
        <f t="shared" si="3"/>
        <v>114181.62814853285</v>
      </c>
      <c r="E15" s="17">
        <f t="shared" si="0"/>
        <v>88235.36743702934</v>
      </c>
      <c r="F15" s="17">
        <f t="shared" si="1"/>
        <v>19135.743962607117</v>
      </c>
      <c r="G15" s="17">
        <f t="shared" si="2"/>
        <v>10577.395481693067</v>
      </c>
      <c r="H15" s="5"/>
      <c r="I15" s="5"/>
    </row>
    <row r="16" spans="1:9" ht="24.75" customHeight="1">
      <c r="A16" s="15" t="s">
        <v>15</v>
      </c>
      <c r="B16" s="16"/>
      <c r="C16" s="17">
        <f>203600+90000</f>
        <v>293600</v>
      </c>
      <c r="D16" s="17">
        <f t="shared" si="3"/>
        <v>144436.5619319657</v>
      </c>
      <c r="E16" s="17">
        <f t="shared" si="0"/>
        <v>111615.26876136068</v>
      </c>
      <c r="F16" s="17">
        <f t="shared" si="1"/>
        <v>24206.180212931704</v>
      </c>
      <c r="G16" s="17">
        <f t="shared" si="2"/>
        <v>13380.109062581147</v>
      </c>
      <c r="H16" s="5"/>
      <c r="I16" s="5"/>
    </row>
    <row r="17" spans="1:9" ht="24.75" customHeight="1">
      <c r="A17" s="30" t="s">
        <v>16</v>
      </c>
      <c r="B17" s="31">
        <v>223</v>
      </c>
      <c r="C17" s="28">
        <f>SUM(C18:C21)</f>
        <v>7055400</v>
      </c>
      <c r="D17" s="28">
        <f t="shared" si="3"/>
        <v>3470905.0376525577</v>
      </c>
      <c r="E17" s="28">
        <f t="shared" si="0"/>
        <v>2682187.899246949</v>
      </c>
      <c r="F17" s="28">
        <f t="shared" si="1"/>
        <v>581690.340171384</v>
      </c>
      <c r="G17" s="28">
        <f t="shared" si="2"/>
        <v>321532.77070890676</v>
      </c>
      <c r="H17" s="5"/>
      <c r="I17" s="5"/>
    </row>
    <row r="18" spans="1:9" ht="24.75" customHeight="1">
      <c r="A18" s="15" t="s">
        <v>17</v>
      </c>
      <c r="B18" s="16"/>
      <c r="C18" s="18">
        <f>3869900+235900</f>
        <v>4105800</v>
      </c>
      <c r="D18" s="17">
        <f t="shared" si="3"/>
        <v>2019848.8963905477</v>
      </c>
      <c r="E18" s="17">
        <f t="shared" si="0"/>
        <v>1560865.022072189</v>
      </c>
      <c r="F18" s="17">
        <f t="shared" si="1"/>
        <v>338507.2708387432</v>
      </c>
      <c r="G18" s="17">
        <f t="shared" si="2"/>
        <v>187111.89301480135</v>
      </c>
      <c r="H18" s="5"/>
      <c r="I18" s="5"/>
    </row>
    <row r="19" spans="1:9" ht="24.75" customHeight="1">
      <c r="A19" s="15" t="s">
        <v>18</v>
      </c>
      <c r="B19" s="16"/>
      <c r="C19" s="18">
        <f>1712000+235900</f>
        <v>1947900</v>
      </c>
      <c r="D19" s="17">
        <f t="shared" si="3"/>
        <v>958269.6831991691</v>
      </c>
      <c r="E19" s="17">
        <f t="shared" si="0"/>
        <v>740515.6063360167</v>
      </c>
      <c r="F19" s="17">
        <f t="shared" si="1"/>
        <v>160596.79304076862</v>
      </c>
      <c r="G19" s="17">
        <f t="shared" si="2"/>
        <v>88770.82575954297</v>
      </c>
      <c r="H19" s="5"/>
      <c r="I19" s="5"/>
    </row>
    <row r="20" spans="1:9" ht="24.75" customHeight="1">
      <c r="A20" s="15" t="s">
        <v>19</v>
      </c>
      <c r="B20" s="16"/>
      <c r="C20" s="18">
        <f>765800+235900</f>
        <v>1001700</v>
      </c>
      <c r="D20" s="17">
        <f t="shared" si="3"/>
        <v>492786.4580628408</v>
      </c>
      <c r="E20" s="17">
        <f t="shared" si="0"/>
        <v>380807.27083874313</v>
      </c>
      <c r="F20" s="17">
        <f t="shared" si="1"/>
        <v>82586.27629187223</v>
      </c>
      <c r="G20" s="17">
        <f t="shared" si="2"/>
        <v>45650.05193456245</v>
      </c>
      <c r="H20" s="5"/>
      <c r="I20" s="5"/>
    </row>
    <row r="21" spans="1:9" ht="24.75" customHeight="1">
      <c r="A21" s="15" t="s">
        <v>20</v>
      </c>
      <c r="B21" s="16"/>
      <c r="C21" s="17"/>
      <c r="D21" s="17">
        <f t="shared" si="3"/>
        <v>0</v>
      </c>
      <c r="E21" s="17">
        <f t="shared" si="0"/>
        <v>0</v>
      </c>
      <c r="F21" s="17">
        <f t="shared" si="1"/>
        <v>0</v>
      </c>
      <c r="G21" s="17">
        <f t="shared" si="2"/>
        <v>0</v>
      </c>
      <c r="H21" s="5"/>
      <c r="I21" s="5"/>
    </row>
    <row r="22" spans="1:9" ht="24.75" customHeight="1">
      <c r="A22" s="15" t="s">
        <v>21</v>
      </c>
      <c r="B22" s="16">
        <v>224</v>
      </c>
      <c r="C22" s="17"/>
      <c r="D22" s="17">
        <f t="shared" si="3"/>
        <v>0</v>
      </c>
      <c r="E22" s="17">
        <f t="shared" si="0"/>
        <v>0</v>
      </c>
      <c r="F22" s="17">
        <f t="shared" si="1"/>
        <v>0</v>
      </c>
      <c r="G22" s="17">
        <f t="shared" si="2"/>
        <v>0</v>
      </c>
      <c r="H22" s="5"/>
      <c r="I22" s="5"/>
    </row>
    <row r="23" spans="1:9" ht="24.75" customHeight="1">
      <c r="A23" s="30" t="s">
        <v>22</v>
      </c>
      <c r="B23" s="31">
        <v>225</v>
      </c>
      <c r="C23" s="28">
        <f>C24+C25+C26+C27+C28+C29+C30+C31+C32+C33+C34+C35+C36</f>
        <v>3166400</v>
      </c>
      <c r="D23" s="28">
        <f t="shared" si="3"/>
        <v>1557710.932225396</v>
      </c>
      <c r="E23" s="28">
        <f t="shared" si="0"/>
        <v>1203741.781355492</v>
      </c>
      <c r="F23" s="28">
        <f t="shared" si="1"/>
        <v>261057.3876915087</v>
      </c>
      <c r="G23" s="28">
        <f t="shared" si="2"/>
        <v>144301.01272396778</v>
      </c>
      <c r="H23" s="5"/>
      <c r="I23" s="5"/>
    </row>
    <row r="24" spans="1:9" ht="24.75" customHeight="1">
      <c r="A24" s="19" t="s">
        <v>23</v>
      </c>
      <c r="B24" s="32"/>
      <c r="C24" s="18">
        <v>50000</v>
      </c>
      <c r="D24" s="17">
        <f t="shared" si="3"/>
        <v>24597.507141002337</v>
      </c>
      <c r="E24" s="17">
        <f t="shared" si="0"/>
        <v>19008.049857179954</v>
      </c>
      <c r="F24" s="17">
        <f t="shared" si="1"/>
        <v>4122.305894572838</v>
      </c>
      <c r="G24" s="17">
        <f t="shared" si="2"/>
        <v>2278.6289275512854</v>
      </c>
      <c r="H24" s="5"/>
      <c r="I24" s="5"/>
    </row>
    <row r="25" spans="1:9" ht="24.75" customHeight="1">
      <c r="A25" s="15" t="s">
        <v>24</v>
      </c>
      <c r="B25" s="20"/>
      <c r="C25" s="18"/>
      <c r="D25" s="17">
        <f t="shared" si="3"/>
        <v>0</v>
      </c>
      <c r="E25" s="17">
        <f t="shared" si="0"/>
        <v>0</v>
      </c>
      <c r="F25" s="17">
        <f t="shared" si="1"/>
        <v>0</v>
      </c>
      <c r="G25" s="17">
        <f t="shared" si="2"/>
        <v>0</v>
      </c>
      <c r="H25" s="5"/>
      <c r="I25" s="5"/>
    </row>
    <row r="26" spans="1:9" ht="24.75" customHeight="1">
      <c r="A26" s="15" t="s">
        <v>25</v>
      </c>
      <c r="B26" s="21"/>
      <c r="C26" s="18"/>
      <c r="D26" s="17">
        <f t="shared" si="3"/>
        <v>0</v>
      </c>
      <c r="E26" s="17">
        <f t="shared" si="0"/>
        <v>0</v>
      </c>
      <c r="F26" s="17">
        <f t="shared" si="1"/>
        <v>0</v>
      </c>
      <c r="G26" s="17">
        <f t="shared" si="2"/>
        <v>0</v>
      </c>
      <c r="H26" s="5"/>
      <c r="I26" s="5"/>
    </row>
    <row r="27" spans="1:9" ht="24.75" customHeight="1">
      <c r="A27" s="15" t="s">
        <v>26</v>
      </c>
      <c r="B27" s="21"/>
      <c r="C27" s="18"/>
      <c r="D27" s="17">
        <f t="shared" si="3"/>
        <v>0</v>
      </c>
      <c r="E27" s="17">
        <f t="shared" si="0"/>
        <v>0</v>
      </c>
      <c r="F27" s="17">
        <f t="shared" si="1"/>
        <v>0</v>
      </c>
      <c r="G27" s="17">
        <f t="shared" si="2"/>
        <v>0</v>
      </c>
      <c r="H27" s="5"/>
      <c r="I27" s="5"/>
    </row>
    <row r="28" spans="1:9" ht="22.5" customHeight="1">
      <c r="A28" s="15" t="s">
        <v>27</v>
      </c>
      <c r="B28" s="21"/>
      <c r="C28" s="18">
        <v>260000</v>
      </c>
      <c r="D28" s="17">
        <f t="shared" si="3"/>
        <v>127907.03713321216</v>
      </c>
      <c r="E28" s="17">
        <f t="shared" si="0"/>
        <v>98841.85925733576</v>
      </c>
      <c r="F28" s="17">
        <f t="shared" si="1"/>
        <v>21435.99065177876</v>
      </c>
      <c r="G28" s="17">
        <f t="shared" si="2"/>
        <v>11848.870423266684</v>
      </c>
      <c r="H28" s="5"/>
      <c r="I28" s="5"/>
    </row>
    <row r="29" spans="1:9" ht="27.75" customHeight="1">
      <c r="A29" s="15" t="s">
        <v>28</v>
      </c>
      <c r="B29" s="21"/>
      <c r="C29" s="18">
        <v>105000</v>
      </c>
      <c r="D29" s="17">
        <f t="shared" si="3"/>
        <v>51654.76499610491</v>
      </c>
      <c r="E29" s="17">
        <f t="shared" si="0"/>
        <v>39916.9047000779</v>
      </c>
      <c r="F29" s="17">
        <f t="shared" si="1"/>
        <v>8656.84237860296</v>
      </c>
      <c r="G29" s="17">
        <f t="shared" si="2"/>
        <v>4785.1207478577</v>
      </c>
      <c r="H29" s="5"/>
      <c r="I29" s="5"/>
    </row>
    <row r="30" spans="1:9" ht="47.25" customHeight="1">
      <c r="A30" s="15" t="s">
        <v>29</v>
      </c>
      <c r="B30" s="22"/>
      <c r="C30" s="18"/>
      <c r="D30" s="17">
        <f t="shared" si="3"/>
        <v>0</v>
      </c>
      <c r="E30" s="17">
        <f t="shared" si="0"/>
        <v>0</v>
      </c>
      <c r="F30" s="17">
        <f t="shared" si="1"/>
        <v>0</v>
      </c>
      <c r="G30" s="17">
        <f t="shared" si="2"/>
        <v>0</v>
      </c>
      <c r="H30" s="5"/>
      <c r="I30" s="5"/>
    </row>
    <row r="31" spans="1:9" ht="32.25" customHeight="1">
      <c r="A31" s="15" t="s">
        <v>30</v>
      </c>
      <c r="B31" s="22"/>
      <c r="C31" s="18"/>
      <c r="D31" s="17">
        <f t="shared" si="3"/>
        <v>0</v>
      </c>
      <c r="E31" s="17">
        <f t="shared" si="0"/>
        <v>0</v>
      </c>
      <c r="F31" s="17">
        <f t="shared" si="1"/>
        <v>0</v>
      </c>
      <c r="G31" s="17">
        <f t="shared" si="2"/>
        <v>0</v>
      </c>
      <c r="H31" s="5"/>
      <c r="I31" s="5"/>
    </row>
    <row r="32" spans="1:9" ht="24.75" customHeight="1">
      <c r="A32" s="15" t="s">
        <v>31</v>
      </c>
      <c r="B32" s="22"/>
      <c r="C32" s="18">
        <v>130000</v>
      </c>
      <c r="D32" s="17">
        <f t="shared" si="3"/>
        <v>63953.51856660608</v>
      </c>
      <c r="E32" s="17">
        <f t="shared" si="0"/>
        <v>49420.92962866788</v>
      </c>
      <c r="F32" s="17">
        <f t="shared" si="1"/>
        <v>10717.99532588938</v>
      </c>
      <c r="G32" s="17">
        <f t="shared" si="2"/>
        <v>5924.435211633342</v>
      </c>
      <c r="H32" s="5"/>
      <c r="I32" s="5"/>
    </row>
    <row r="33" spans="1:9" ht="41.25" customHeight="1">
      <c r="A33" s="15" t="s">
        <v>32</v>
      </c>
      <c r="B33" s="22"/>
      <c r="C33" s="17">
        <f>2517275-328875</f>
        <v>2188400</v>
      </c>
      <c r="D33" s="17">
        <f t="shared" si="3"/>
        <v>1076583.6925473902</v>
      </c>
      <c r="E33" s="17">
        <f t="shared" si="0"/>
        <v>831944.3261490521</v>
      </c>
      <c r="F33" s="17">
        <f t="shared" si="1"/>
        <v>180425.08439366397</v>
      </c>
      <c r="G33" s="17">
        <f t="shared" si="2"/>
        <v>99731.03090106465</v>
      </c>
      <c r="H33" s="25"/>
      <c r="I33" s="5"/>
    </row>
    <row r="34" spans="1:9" ht="24.75" customHeight="1">
      <c r="A34" s="15" t="s">
        <v>33</v>
      </c>
      <c r="B34" s="20"/>
      <c r="C34" s="17">
        <v>123000</v>
      </c>
      <c r="D34" s="17">
        <f t="shared" si="3"/>
        <v>60509.867566865745</v>
      </c>
      <c r="E34" s="17">
        <f t="shared" si="0"/>
        <v>46759.802648662684</v>
      </c>
      <c r="F34" s="17">
        <f t="shared" si="1"/>
        <v>10140.872500649182</v>
      </c>
      <c r="G34" s="17">
        <f t="shared" si="2"/>
        <v>5605.4271617761615</v>
      </c>
      <c r="H34" s="5"/>
      <c r="I34" s="5"/>
    </row>
    <row r="35" spans="1:9" ht="24.75" customHeight="1">
      <c r="A35" s="15" t="s">
        <v>34</v>
      </c>
      <c r="B35" s="16"/>
      <c r="C35" s="17">
        <v>140000</v>
      </c>
      <c r="D35" s="17">
        <f t="shared" si="3"/>
        <v>68873.01999480654</v>
      </c>
      <c r="E35" s="17">
        <f t="shared" si="0"/>
        <v>53222.53960010387</v>
      </c>
      <c r="F35" s="17">
        <f t="shared" si="1"/>
        <v>11542.456504803948</v>
      </c>
      <c r="G35" s="17">
        <f t="shared" si="2"/>
        <v>6380.160997143599</v>
      </c>
      <c r="H35" s="5"/>
      <c r="I35" s="5"/>
    </row>
    <row r="36" spans="1:9" ht="41.25" customHeight="1">
      <c r="A36" s="15" t="s">
        <v>35</v>
      </c>
      <c r="B36" s="16"/>
      <c r="C36" s="17">
        <v>170000</v>
      </c>
      <c r="D36" s="17">
        <f t="shared" si="3"/>
        <v>83631.52427940795</v>
      </c>
      <c r="E36" s="17">
        <f t="shared" si="0"/>
        <v>64627.36951441185</v>
      </c>
      <c r="F36" s="17">
        <f t="shared" si="1"/>
        <v>14015.84004154765</v>
      </c>
      <c r="G36" s="17">
        <f t="shared" si="2"/>
        <v>7747.33835367437</v>
      </c>
      <c r="H36" s="5"/>
      <c r="I36" s="5"/>
    </row>
    <row r="37" spans="1:9" ht="41.25" customHeight="1">
      <c r="A37" s="41" t="s">
        <v>91</v>
      </c>
      <c r="B37" s="33"/>
      <c r="C37" s="28">
        <v>1463000</v>
      </c>
      <c r="D37" s="28">
        <f t="shared" si="3"/>
        <v>719723.0589457283</v>
      </c>
      <c r="E37" s="28">
        <f t="shared" si="0"/>
        <v>556175.5388210854</v>
      </c>
      <c r="F37" s="28">
        <f t="shared" si="1"/>
        <v>120618.67047520124</v>
      </c>
      <c r="G37" s="28">
        <f t="shared" si="2"/>
        <v>66672.68242015061</v>
      </c>
      <c r="H37" s="5"/>
      <c r="I37" s="5"/>
    </row>
    <row r="38" spans="1:9" ht="41.25" customHeight="1">
      <c r="A38" s="30" t="s">
        <v>36</v>
      </c>
      <c r="B38" s="33">
        <v>226</v>
      </c>
      <c r="C38" s="28">
        <f>SUM(C39:C55)</f>
        <v>3837000</v>
      </c>
      <c r="D38" s="28">
        <f t="shared" si="3"/>
        <v>1887612.6980005195</v>
      </c>
      <c r="E38" s="28">
        <f t="shared" si="0"/>
        <v>1458677.7460399896</v>
      </c>
      <c r="F38" s="28">
        <f t="shared" si="1"/>
        <v>316345.7543495196</v>
      </c>
      <c r="G38" s="28">
        <f t="shared" si="2"/>
        <v>174861.98390028565</v>
      </c>
      <c r="H38" s="5"/>
      <c r="I38" s="5"/>
    </row>
    <row r="39" spans="1:9" ht="45.75" customHeight="1">
      <c r="A39" s="23" t="s">
        <v>37</v>
      </c>
      <c r="B39" s="16"/>
      <c r="C39" s="18">
        <f>1693*12</f>
        <v>20316</v>
      </c>
      <c r="D39" s="17">
        <f t="shared" si="3"/>
        <v>9994.45910153207</v>
      </c>
      <c r="E39" s="17">
        <f t="shared" si="0"/>
        <v>7723.350817969359</v>
      </c>
      <c r="F39" s="17">
        <f t="shared" si="1"/>
        <v>1674.9753310828357</v>
      </c>
      <c r="G39" s="17">
        <f t="shared" si="2"/>
        <v>925.8525058426383</v>
      </c>
      <c r="H39" s="5"/>
      <c r="I39" s="5"/>
    </row>
    <row r="40" spans="1:9" ht="24.75" customHeight="1">
      <c r="A40" s="15" t="s">
        <v>38</v>
      </c>
      <c r="B40" s="16"/>
      <c r="C40" s="18">
        <v>1150000</v>
      </c>
      <c r="D40" s="17">
        <f t="shared" si="3"/>
        <v>565742.6642430538</v>
      </c>
      <c r="E40" s="17">
        <f t="shared" si="0"/>
        <v>437185.146715139</v>
      </c>
      <c r="F40" s="17">
        <f t="shared" si="1"/>
        <v>94813.0355751753</v>
      </c>
      <c r="G40" s="17">
        <f t="shared" si="2"/>
        <v>52408.46533367957</v>
      </c>
      <c r="H40" s="5"/>
      <c r="I40" s="5"/>
    </row>
    <row r="41" spans="1:9" ht="24.75" customHeight="1">
      <c r="A41" s="15" t="s">
        <v>39</v>
      </c>
      <c r="B41" s="16"/>
      <c r="C41" s="18">
        <v>30000</v>
      </c>
      <c r="D41" s="17">
        <f t="shared" si="3"/>
        <v>14758.504284601402</v>
      </c>
      <c r="E41" s="17">
        <f t="shared" si="0"/>
        <v>11404.829914307973</v>
      </c>
      <c r="F41" s="17">
        <f t="shared" si="1"/>
        <v>2473.383536743703</v>
      </c>
      <c r="G41" s="17">
        <f t="shared" si="2"/>
        <v>1367.1773565307712</v>
      </c>
      <c r="H41" s="5"/>
      <c r="I41" s="5"/>
    </row>
    <row r="42" spans="1:9" ht="24.75" customHeight="1">
      <c r="A42" s="23" t="s">
        <v>40</v>
      </c>
      <c r="B42" s="16"/>
      <c r="C42" s="18"/>
      <c r="D42" s="17">
        <f t="shared" si="3"/>
        <v>0</v>
      </c>
      <c r="E42" s="17">
        <f t="shared" si="0"/>
        <v>0</v>
      </c>
      <c r="F42" s="17">
        <f t="shared" si="1"/>
        <v>0</v>
      </c>
      <c r="G42" s="17">
        <f t="shared" si="2"/>
        <v>0</v>
      </c>
      <c r="H42" s="5"/>
      <c r="I42" s="5"/>
    </row>
    <row r="43" spans="1:9" ht="40.5" customHeight="1">
      <c r="A43" s="23" t="s">
        <v>41</v>
      </c>
      <c r="B43" s="16"/>
      <c r="C43" s="18">
        <v>30000</v>
      </c>
      <c r="D43" s="17">
        <f t="shared" si="3"/>
        <v>14758.504284601402</v>
      </c>
      <c r="E43" s="17">
        <f t="shared" si="0"/>
        <v>11404.829914307973</v>
      </c>
      <c r="F43" s="17">
        <f t="shared" si="1"/>
        <v>2473.383536743703</v>
      </c>
      <c r="G43" s="17">
        <f t="shared" si="2"/>
        <v>1367.1773565307712</v>
      </c>
      <c r="H43" s="5"/>
      <c r="I43" s="5"/>
    </row>
    <row r="44" spans="1:9" ht="42" customHeight="1">
      <c r="A44" s="15" t="s">
        <v>42</v>
      </c>
      <c r="B44" s="20"/>
      <c r="C44" s="18">
        <v>102100</v>
      </c>
      <c r="D44" s="17">
        <f t="shared" si="3"/>
        <v>50228.10958192677</v>
      </c>
      <c r="E44" s="17">
        <f t="shared" si="0"/>
        <v>38814.437808361465</v>
      </c>
      <c r="F44" s="17">
        <f t="shared" si="1"/>
        <v>8417.748636717735</v>
      </c>
      <c r="G44" s="17">
        <f t="shared" si="2"/>
        <v>4652.960270059725</v>
      </c>
      <c r="H44" s="5"/>
      <c r="I44" s="5"/>
    </row>
    <row r="45" spans="1:9" ht="39.75" customHeight="1">
      <c r="A45" s="15" t="s">
        <v>43</v>
      </c>
      <c r="B45" s="16"/>
      <c r="C45" s="18">
        <v>20000</v>
      </c>
      <c r="D45" s="17">
        <f t="shared" si="3"/>
        <v>9839.002856400934</v>
      </c>
      <c r="E45" s="17">
        <f t="shared" si="0"/>
        <v>7603.2199428719805</v>
      </c>
      <c r="F45" s="17">
        <f t="shared" si="1"/>
        <v>1648.922357829135</v>
      </c>
      <c r="G45" s="17">
        <f t="shared" si="2"/>
        <v>911.451571020514</v>
      </c>
      <c r="H45" s="5"/>
      <c r="I45" s="5"/>
    </row>
    <row r="46" spans="1:9" ht="24.75" customHeight="1">
      <c r="A46" s="15" t="s">
        <v>44</v>
      </c>
      <c r="B46" s="16"/>
      <c r="C46" s="18"/>
      <c r="D46" s="17">
        <f t="shared" si="3"/>
        <v>0</v>
      </c>
      <c r="E46" s="17">
        <f t="shared" si="0"/>
        <v>0</v>
      </c>
      <c r="F46" s="17">
        <f t="shared" si="1"/>
        <v>0</v>
      </c>
      <c r="G46" s="17">
        <f t="shared" si="2"/>
        <v>0</v>
      </c>
      <c r="H46" s="5"/>
      <c r="I46" s="5"/>
    </row>
    <row r="47" spans="1:9" ht="42.75" customHeight="1">
      <c r="A47" s="24" t="s">
        <v>45</v>
      </c>
      <c r="B47" s="16"/>
      <c r="C47" s="18"/>
      <c r="D47" s="17">
        <f t="shared" si="3"/>
        <v>0</v>
      </c>
      <c r="E47" s="17">
        <f t="shared" si="0"/>
        <v>0</v>
      </c>
      <c r="F47" s="17">
        <f t="shared" si="1"/>
        <v>0</v>
      </c>
      <c r="G47" s="17">
        <f t="shared" si="2"/>
        <v>0</v>
      </c>
      <c r="H47" s="5"/>
      <c r="I47" s="5"/>
    </row>
    <row r="48" spans="1:9" ht="27.75" customHeight="1">
      <c r="A48" s="15" t="s">
        <v>46</v>
      </c>
      <c r="B48" s="20"/>
      <c r="C48" s="18"/>
      <c r="D48" s="17">
        <f t="shared" si="3"/>
        <v>0</v>
      </c>
      <c r="E48" s="17">
        <f t="shared" si="0"/>
        <v>0</v>
      </c>
      <c r="F48" s="17">
        <f t="shared" si="1"/>
        <v>0</v>
      </c>
      <c r="G48" s="17">
        <f t="shared" si="2"/>
        <v>0</v>
      </c>
      <c r="H48" s="5"/>
      <c r="I48" s="5"/>
    </row>
    <row r="49" spans="1:9" ht="31.5" customHeight="1">
      <c r="A49" s="15" t="s">
        <v>47</v>
      </c>
      <c r="B49" s="20"/>
      <c r="C49" s="18">
        <v>1497500</v>
      </c>
      <c r="D49" s="17">
        <f t="shared" si="3"/>
        <v>736695.33887302</v>
      </c>
      <c r="E49" s="17">
        <f t="shared" si="0"/>
        <v>569291.0932225396</v>
      </c>
      <c r="F49" s="17">
        <f t="shared" si="1"/>
        <v>123463.0615424565</v>
      </c>
      <c r="G49" s="17">
        <f t="shared" si="2"/>
        <v>68244.936380161</v>
      </c>
      <c r="H49" s="5"/>
      <c r="I49" s="5"/>
    </row>
    <row r="50" spans="1:9" ht="24.75" customHeight="1">
      <c r="A50" s="15" t="s">
        <v>45</v>
      </c>
      <c r="B50" s="20"/>
      <c r="C50" s="17"/>
      <c r="D50" s="17">
        <f t="shared" si="3"/>
        <v>0</v>
      </c>
      <c r="E50" s="17">
        <f t="shared" si="0"/>
        <v>0</v>
      </c>
      <c r="F50" s="17">
        <f t="shared" si="1"/>
        <v>0</v>
      </c>
      <c r="G50" s="17">
        <f t="shared" si="2"/>
        <v>0</v>
      </c>
      <c r="H50" s="5"/>
      <c r="I50" s="5"/>
    </row>
    <row r="51" spans="1:9" ht="24.75" customHeight="1">
      <c r="A51" s="15" t="s">
        <v>48</v>
      </c>
      <c r="B51" s="20"/>
      <c r="C51" s="17">
        <v>500000</v>
      </c>
      <c r="D51" s="17">
        <f t="shared" si="3"/>
        <v>245975.07141002335</v>
      </c>
      <c r="E51" s="17">
        <f t="shared" si="0"/>
        <v>190080.49857179952</v>
      </c>
      <c r="F51" s="17">
        <f t="shared" si="1"/>
        <v>41223.05894572838</v>
      </c>
      <c r="G51" s="17">
        <f t="shared" si="2"/>
        <v>22786.289275512852</v>
      </c>
      <c r="H51" s="5"/>
      <c r="I51" s="5"/>
    </row>
    <row r="52" spans="1:9" ht="24.75" customHeight="1">
      <c r="A52" s="15" t="s">
        <v>49</v>
      </c>
      <c r="B52" s="20"/>
      <c r="C52" s="17">
        <v>300000</v>
      </c>
      <c r="D52" s="17">
        <f t="shared" si="3"/>
        <v>147585.04284601402</v>
      </c>
      <c r="E52" s="17">
        <f t="shared" si="0"/>
        <v>114048.29914307971</v>
      </c>
      <c r="F52" s="17">
        <f t="shared" si="1"/>
        <v>24733.83536743703</v>
      </c>
      <c r="G52" s="17">
        <f t="shared" si="2"/>
        <v>13671.773565307712</v>
      </c>
      <c r="H52" s="5"/>
      <c r="I52" s="5"/>
    </row>
    <row r="53" spans="1:9" ht="39.75" customHeight="1">
      <c r="A53" s="15" t="s">
        <v>50</v>
      </c>
      <c r="B53" s="16"/>
      <c r="C53" s="17"/>
      <c r="D53" s="17">
        <f t="shared" si="3"/>
        <v>0</v>
      </c>
      <c r="E53" s="17">
        <f t="shared" si="0"/>
        <v>0</v>
      </c>
      <c r="F53" s="17">
        <f t="shared" si="1"/>
        <v>0</v>
      </c>
      <c r="G53" s="17">
        <f t="shared" si="2"/>
        <v>0</v>
      </c>
      <c r="H53" s="5"/>
      <c r="I53" s="5"/>
    </row>
    <row r="54" spans="1:9" ht="37.5" customHeight="1">
      <c r="A54" s="15" t="s">
        <v>51</v>
      </c>
      <c r="B54" s="20"/>
      <c r="C54" s="17"/>
      <c r="D54" s="17">
        <f t="shared" si="3"/>
        <v>0</v>
      </c>
      <c r="E54" s="17">
        <f t="shared" si="0"/>
        <v>0</v>
      </c>
      <c r="F54" s="17">
        <f t="shared" si="1"/>
        <v>0</v>
      </c>
      <c r="G54" s="17">
        <f t="shared" si="2"/>
        <v>0</v>
      </c>
      <c r="H54" s="5"/>
      <c r="I54" s="5"/>
    </row>
    <row r="55" spans="1:9" ht="35.25" customHeight="1">
      <c r="A55" s="15" t="s">
        <v>52</v>
      </c>
      <c r="B55" s="20"/>
      <c r="C55" s="17">
        <v>187084</v>
      </c>
      <c r="D55" s="17">
        <f t="shared" si="3"/>
        <v>92036.00051934563</v>
      </c>
      <c r="E55" s="17">
        <f t="shared" si="0"/>
        <v>71122.03998961308</v>
      </c>
      <c r="F55" s="17">
        <f t="shared" si="1"/>
        <v>15424.349519605297</v>
      </c>
      <c r="G55" s="17">
        <f t="shared" si="2"/>
        <v>8525.900285640093</v>
      </c>
      <c r="H55" s="5"/>
      <c r="I55" s="5"/>
    </row>
    <row r="56" spans="1:9" ht="36.75" customHeight="1">
      <c r="A56" s="30" t="s">
        <v>53</v>
      </c>
      <c r="B56" s="27">
        <v>262</v>
      </c>
      <c r="C56" s="28"/>
      <c r="D56" s="28">
        <f t="shared" si="3"/>
        <v>0</v>
      </c>
      <c r="E56" s="28">
        <f t="shared" si="0"/>
        <v>0</v>
      </c>
      <c r="F56" s="28">
        <f t="shared" si="1"/>
        <v>0</v>
      </c>
      <c r="G56" s="28">
        <f t="shared" si="2"/>
        <v>0</v>
      </c>
      <c r="H56" s="5"/>
      <c r="I56" s="5"/>
    </row>
    <row r="57" spans="1:9" ht="39" customHeight="1">
      <c r="A57" s="30" t="s">
        <v>54</v>
      </c>
      <c r="B57" s="34">
        <v>290</v>
      </c>
      <c r="C57" s="28">
        <f>C58+C59+C60+C61+C62+C63+C64+C65+C66+C67+C68+C69</f>
        <v>3572999.11</v>
      </c>
      <c r="D57" s="28">
        <f t="shared" si="3"/>
        <v>1757737.4224603998</v>
      </c>
      <c r="E57" s="28">
        <f t="shared" si="0"/>
        <v>1358314.9044507921</v>
      </c>
      <c r="F57" s="28">
        <f t="shared" si="1"/>
        <v>294579.9058491301</v>
      </c>
      <c r="G57" s="28">
        <f t="shared" si="2"/>
        <v>162830.78260321994</v>
      </c>
      <c r="H57" s="5"/>
      <c r="I57" s="5"/>
    </row>
    <row r="58" spans="1:9" ht="35.25" customHeight="1">
      <c r="A58" s="15" t="s">
        <v>55</v>
      </c>
      <c r="B58" s="20"/>
      <c r="C58" s="17"/>
      <c r="D58" s="17">
        <f t="shared" si="3"/>
        <v>0</v>
      </c>
      <c r="E58" s="17">
        <f t="shared" si="0"/>
        <v>0</v>
      </c>
      <c r="F58" s="17">
        <f t="shared" si="1"/>
        <v>0</v>
      </c>
      <c r="G58" s="17">
        <f t="shared" si="2"/>
        <v>0</v>
      </c>
      <c r="H58" s="5"/>
      <c r="I58" s="5"/>
    </row>
    <row r="59" spans="1:9" ht="33.75" customHeight="1">
      <c r="A59" s="15" t="s">
        <v>56</v>
      </c>
      <c r="B59" s="20"/>
      <c r="C59" s="17"/>
      <c r="D59" s="17">
        <f t="shared" si="3"/>
        <v>0</v>
      </c>
      <c r="E59" s="17">
        <f t="shared" si="0"/>
        <v>0</v>
      </c>
      <c r="F59" s="17">
        <f t="shared" si="1"/>
        <v>0</v>
      </c>
      <c r="G59" s="17">
        <f t="shared" si="2"/>
        <v>0</v>
      </c>
      <c r="H59" s="5"/>
      <c r="I59" s="5"/>
    </row>
    <row r="60" spans="1:9" ht="24.75" customHeight="1">
      <c r="A60" s="15" t="s">
        <v>57</v>
      </c>
      <c r="B60" s="20"/>
      <c r="C60" s="18">
        <v>318</v>
      </c>
      <c r="D60" s="17">
        <f t="shared" si="3"/>
        <v>156.44014541677487</v>
      </c>
      <c r="E60" s="17">
        <f t="shared" si="0"/>
        <v>120.89119709166451</v>
      </c>
      <c r="F60" s="17">
        <f t="shared" si="1"/>
        <v>26.217865489483252</v>
      </c>
      <c r="G60" s="17">
        <f t="shared" si="2"/>
        <v>14.492079979226176</v>
      </c>
      <c r="H60" s="5"/>
      <c r="I60" s="5"/>
    </row>
    <row r="61" spans="1:9" ht="24.75" customHeight="1">
      <c r="A61" s="15" t="s">
        <v>58</v>
      </c>
      <c r="B61" s="20"/>
      <c r="C61" s="18">
        <f>875668+1674332</f>
        <v>2550000</v>
      </c>
      <c r="D61" s="17">
        <f t="shared" si="3"/>
        <v>1254472.864191119</v>
      </c>
      <c r="E61" s="17">
        <f t="shared" si="0"/>
        <v>969410.5427161775</v>
      </c>
      <c r="F61" s="17">
        <f t="shared" si="1"/>
        <v>210237.60062321473</v>
      </c>
      <c r="G61" s="17">
        <f t="shared" si="2"/>
        <v>116210.07530511555</v>
      </c>
      <c r="H61" s="5"/>
      <c r="I61" s="5"/>
    </row>
    <row r="62" spans="1:9" ht="24.75" customHeight="1">
      <c r="A62" s="15" t="s">
        <v>49</v>
      </c>
      <c r="B62" s="20"/>
      <c r="C62" s="18">
        <v>705000</v>
      </c>
      <c r="D62" s="17">
        <f t="shared" si="3"/>
        <v>346824.8506881329</v>
      </c>
      <c r="E62" s="17">
        <f t="shared" si="0"/>
        <v>268013.50298623735</v>
      </c>
      <c r="F62" s="17">
        <f t="shared" si="1"/>
        <v>58124.51311347701</v>
      </c>
      <c r="G62" s="17">
        <f t="shared" si="2"/>
        <v>32128.667878473123</v>
      </c>
      <c r="H62" s="5"/>
      <c r="I62" s="5"/>
    </row>
    <row r="63" spans="1:9" ht="24.75" customHeight="1">
      <c r="A63" s="15" t="s">
        <v>59</v>
      </c>
      <c r="B63" s="20"/>
      <c r="C63" s="18">
        <v>317681.11</v>
      </c>
      <c r="D63" s="17">
        <f t="shared" si="3"/>
        <v>156283.26743573096</v>
      </c>
      <c r="E63" s="17">
        <f t="shared" si="0"/>
        <v>120769.96755128537</v>
      </c>
      <c r="F63" s="17">
        <f t="shared" si="1"/>
        <v>26191.57424694884</v>
      </c>
      <c r="G63" s="17">
        <f t="shared" si="2"/>
        <v>14477.547339652037</v>
      </c>
      <c r="H63"/>
      <c r="I63"/>
    </row>
    <row r="64" spans="1:9" ht="24.75" customHeight="1">
      <c r="A64" s="15" t="s">
        <v>60</v>
      </c>
      <c r="B64" s="20"/>
      <c r="C64" s="18"/>
      <c r="D64" s="17">
        <f t="shared" si="3"/>
        <v>0</v>
      </c>
      <c r="E64" s="17">
        <f t="shared" si="0"/>
        <v>0</v>
      </c>
      <c r="F64" s="17">
        <f t="shared" si="1"/>
        <v>0</v>
      </c>
      <c r="G64" s="17">
        <f t="shared" si="2"/>
        <v>0</v>
      </c>
      <c r="H64" s="5"/>
      <c r="I64" s="5"/>
    </row>
    <row r="65" spans="1:9" ht="40.5" customHeight="1">
      <c r="A65" s="15" t="s">
        <v>61</v>
      </c>
      <c r="B65" s="20"/>
      <c r="C65" s="18"/>
      <c r="D65" s="17">
        <f t="shared" si="3"/>
        <v>0</v>
      </c>
      <c r="E65" s="17">
        <f t="shared" si="0"/>
        <v>0</v>
      </c>
      <c r="F65" s="17">
        <f t="shared" si="1"/>
        <v>0</v>
      </c>
      <c r="G65" s="17">
        <f t="shared" si="2"/>
        <v>0</v>
      </c>
      <c r="H65" s="4"/>
      <c r="I65" s="4"/>
    </row>
    <row r="66" spans="1:9" ht="27.75" customHeight="1">
      <c r="A66" s="15" t="s">
        <v>62</v>
      </c>
      <c r="B66" s="20"/>
      <c r="C66" s="18"/>
      <c r="D66" s="17">
        <f t="shared" si="3"/>
        <v>0</v>
      </c>
      <c r="E66" s="17">
        <f t="shared" si="0"/>
        <v>0</v>
      </c>
      <c r="F66" s="17">
        <f t="shared" si="1"/>
        <v>0</v>
      </c>
      <c r="G66" s="17">
        <f t="shared" si="2"/>
        <v>0</v>
      </c>
      <c r="H66" s="5"/>
      <c r="I66" s="5"/>
    </row>
    <row r="67" spans="1:9" ht="28.5" customHeight="1">
      <c r="A67" s="15" t="s">
        <v>63</v>
      </c>
      <c r="B67" s="20"/>
      <c r="C67" s="18"/>
      <c r="D67" s="17">
        <f t="shared" si="3"/>
        <v>0</v>
      </c>
      <c r="E67" s="17">
        <f t="shared" si="0"/>
        <v>0</v>
      </c>
      <c r="F67" s="17">
        <f t="shared" si="1"/>
        <v>0</v>
      </c>
      <c r="G67" s="17">
        <f t="shared" si="2"/>
        <v>0</v>
      </c>
      <c r="H67" s="5"/>
      <c r="I67" s="5"/>
    </row>
    <row r="68" spans="1:9" ht="30.75" customHeight="1">
      <c r="A68" s="15" t="s">
        <v>64</v>
      </c>
      <c r="B68" s="20"/>
      <c r="C68" s="18"/>
      <c r="D68" s="17">
        <f t="shared" si="3"/>
        <v>0</v>
      </c>
      <c r="E68" s="17">
        <f t="shared" si="0"/>
        <v>0</v>
      </c>
      <c r="F68" s="17">
        <f t="shared" si="1"/>
        <v>0</v>
      </c>
      <c r="G68" s="17">
        <f t="shared" si="2"/>
        <v>0</v>
      </c>
      <c r="H68" s="10"/>
      <c r="I68" s="10"/>
    </row>
    <row r="69" spans="1:9" ht="24.75" customHeight="1">
      <c r="A69" s="15" t="s">
        <v>65</v>
      </c>
      <c r="B69" s="20"/>
      <c r="C69" s="18"/>
      <c r="D69" s="17">
        <f t="shared" si="3"/>
        <v>0</v>
      </c>
      <c r="E69" s="17">
        <f t="shared" si="0"/>
        <v>0</v>
      </c>
      <c r="F69" s="17">
        <f t="shared" si="1"/>
        <v>0</v>
      </c>
      <c r="G69" s="17">
        <f t="shared" si="2"/>
        <v>0</v>
      </c>
      <c r="H69" s="5"/>
      <c r="I69" s="5"/>
    </row>
    <row r="70" spans="1:9" ht="24.75" customHeight="1">
      <c r="A70" s="30" t="s">
        <v>66</v>
      </c>
      <c r="B70" s="34">
        <v>310</v>
      </c>
      <c r="C70" s="28">
        <f>SUM(C71:C76)</f>
        <v>742300</v>
      </c>
      <c r="D70" s="28">
        <f t="shared" si="3"/>
        <v>365174.5910153207</v>
      </c>
      <c r="E70" s="28">
        <f t="shared" si="0"/>
        <v>282193.5081796936</v>
      </c>
      <c r="F70" s="28">
        <f t="shared" si="1"/>
        <v>61199.75331082836</v>
      </c>
      <c r="G70" s="28">
        <f t="shared" si="2"/>
        <v>33828.525058426385</v>
      </c>
      <c r="H70" s="5"/>
      <c r="I70" s="5"/>
    </row>
    <row r="71" spans="1:9" ht="39.75" customHeight="1">
      <c r="A71" s="15" t="s">
        <v>67</v>
      </c>
      <c r="B71" s="20"/>
      <c r="C71" s="17"/>
      <c r="D71" s="17">
        <f t="shared" si="3"/>
        <v>0</v>
      </c>
      <c r="E71" s="17">
        <f t="shared" si="0"/>
        <v>0</v>
      </c>
      <c r="F71" s="17">
        <f t="shared" si="1"/>
        <v>0</v>
      </c>
      <c r="G71" s="17">
        <f t="shared" si="2"/>
        <v>0</v>
      </c>
      <c r="H71" s="5"/>
      <c r="I71" s="5"/>
    </row>
    <row r="72" spans="1:9" ht="39.75" customHeight="1">
      <c r="A72" s="15" t="s">
        <v>68</v>
      </c>
      <c r="B72" s="20"/>
      <c r="C72" s="17">
        <f>80000+123000+38220</f>
        <v>241220</v>
      </c>
      <c r="D72" s="17">
        <f t="shared" si="3"/>
        <v>118668.21345105168</v>
      </c>
      <c r="E72" s="17">
        <f aca="true" t="shared" si="4" ref="E72:E88">C72/7702*2928</f>
        <v>91702.43573097896</v>
      </c>
      <c r="F72" s="17">
        <f aca="true" t="shared" si="5" ref="F72:F88">C72/7702*635</f>
        <v>19887.6525577772</v>
      </c>
      <c r="G72" s="17">
        <f aca="true" t="shared" si="6" ref="G72:G88">C72/7702*351</f>
        <v>10993.017398078422</v>
      </c>
      <c r="H72" s="5"/>
      <c r="I72" s="5"/>
    </row>
    <row r="73" spans="1:7" s="11" customFormat="1" ht="72" customHeight="1">
      <c r="A73" s="15" t="s">
        <v>69</v>
      </c>
      <c r="B73" s="20"/>
      <c r="C73" s="17"/>
      <c r="D73" s="17">
        <f t="shared" si="3"/>
        <v>0</v>
      </c>
      <c r="E73" s="17">
        <f t="shared" si="4"/>
        <v>0</v>
      </c>
      <c r="F73" s="17">
        <f t="shared" si="5"/>
        <v>0</v>
      </c>
      <c r="G73" s="17">
        <f t="shared" si="6"/>
        <v>0</v>
      </c>
    </row>
    <row r="74" spans="1:7" s="11" customFormat="1" ht="39.75" customHeight="1">
      <c r="A74" s="15" t="s">
        <v>70</v>
      </c>
      <c r="B74" s="20"/>
      <c r="C74" s="17">
        <v>361300</v>
      </c>
      <c r="D74" s="17">
        <f t="shared" si="3"/>
        <v>177741.58660088287</v>
      </c>
      <c r="E74" s="17">
        <f t="shared" si="4"/>
        <v>137352.16826798234</v>
      </c>
      <c r="F74" s="17">
        <f t="shared" si="5"/>
        <v>29787.78239418333</v>
      </c>
      <c r="G74" s="17">
        <f t="shared" si="6"/>
        <v>16465.372630485588</v>
      </c>
    </row>
    <row r="75" spans="1:7" s="11" customFormat="1" ht="28.5" customHeight="1">
      <c r="A75" s="15" t="s">
        <v>71</v>
      </c>
      <c r="B75" s="20"/>
      <c r="C75" s="17"/>
      <c r="D75" s="17">
        <f t="shared" si="3"/>
        <v>0</v>
      </c>
      <c r="E75" s="17">
        <f t="shared" si="4"/>
        <v>0</v>
      </c>
      <c r="F75" s="17">
        <f t="shared" si="5"/>
        <v>0</v>
      </c>
      <c r="G75" s="17">
        <f t="shared" si="6"/>
        <v>0</v>
      </c>
    </row>
    <row r="76" spans="1:7" s="11" customFormat="1" ht="25.5" customHeight="1">
      <c r="A76" s="15" t="s">
        <v>72</v>
      </c>
      <c r="B76" s="20"/>
      <c r="C76" s="17">
        <f>428800-289020</f>
        <v>139780</v>
      </c>
      <c r="D76" s="17">
        <f t="shared" si="3"/>
        <v>68764.79096338613</v>
      </c>
      <c r="E76" s="17">
        <f t="shared" si="4"/>
        <v>53138.90418073227</v>
      </c>
      <c r="F76" s="17">
        <f t="shared" si="5"/>
        <v>11524.318358867826</v>
      </c>
      <c r="G76" s="17">
        <f t="shared" si="6"/>
        <v>6370.135029862373</v>
      </c>
    </row>
    <row r="77" spans="1:7" s="11" customFormat="1" ht="25.5" customHeight="1">
      <c r="A77" s="15" t="s">
        <v>66</v>
      </c>
      <c r="B77" s="20"/>
      <c r="C77" s="17"/>
      <c r="D77" s="17"/>
      <c r="E77" s="17"/>
      <c r="F77" s="17"/>
      <c r="G77" s="17"/>
    </row>
    <row r="78" spans="1:7" s="11" customFormat="1" ht="27" customHeight="1">
      <c r="A78" s="30" t="s">
        <v>73</v>
      </c>
      <c r="B78" s="34">
        <v>340</v>
      </c>
      <c r="C78" s="28">
        <f>SUM(C79:C88)</f>
        <v>1913800.8900000001</v>
      </c>
      <c r="D78" s="28">
        <f t="shared" si="3"/>
        <v>941494.6211646326</v>
      </c>
      <c r="E78" s="28">
        <f t="shared" si="4"/>
        <v>727552.4546767074</v>
      </c>
      <c r="F78" s="28">
        <f t="shared" si="5"/>
        <v>157785.45379771487</v>
      </c>
      <c r="G78" s="28">
        <f t="shared" si="6"/>
        <v>87216.84139054791</v>
      </c>
    </row>
    <row r="79" spans="1:7" s="11" customFormat="1" ht="86.25" customHeight="1">
      <c r="A79" s="15" t="s">
        <v>74</v>
      </c>
      <c r="B79" s="20"/>
      <c r="C79" s="18">
        <v>450000</v>
      </c>
      <c r="D79" s="17">
        <f aca="true" t="shared" si="7" ref="D79:D88">C79/7702*3789</f>
        <v>221377.56426902104</v>
      </c>
      <c r="E79" s="17">
        <f t="shared" si="4"/>
        <v>171072.44871461956</v>
      </c>
      <c r="F79" s="17">
        <f t="shared" si="5"/>
        <v>37100.753051155545</v>
      </c>
      <c r="G79" s="17">
        <f t="shared" si="6"/>
        <v>20507.660347961566</v>
      </c>
    </row>
    <row r="80" spans="1:7" s="11" customFormat="1" ht="37.5" customHeight="1">
      <c r="A80" s="15" t="s">
        <v>75</v>
      </c>
      <c r="B80" s="20"/>
      <c r="C80" s="18">
        <v>350000</v>
      </c>
      <c r="D80" s="17">
        <f t="shared" si="7"/>
        <v>172182.54998701636</v>
      </c>
      <c r="E80" s="17">
        <f t="shared" si="4"/>
        <v>133056.34900025968</v>
      </c>
      <c r="F80" s="17">
        <f t="shared" si="5"/>
        <v>28856.141262009867</v>
      </c>
      <c r="G80" s="17">
        <f t="shared" si="6"/>
        <v>15950.402492858999</v>
      </c>
    </row>
    <row r="81" spans="1:9" s="11" customFormat="1" ht="28.5" customHeight="1">
      <c r="A81" s="15" t="s">
        <v>76</v>
      </c>
      <c r="B81" s="20"/>
      <c r="C81" s="18">
        <v>45000</v>
      </c>
      <c r="D81" s="17">
        <f t="shared" si="7"/>
        <v>22137.756426902102</v>
      </c>
      <c r="E81" s="17">
        <f t="shared" si="4"/>
        <v>17107.244871461957</v>
      </c>
      <c r="F81" s="17">
        <f t="shared" si="5"/>
        <v>3710.0753051155543</v>
      </c>
      <c r="G81" s="17">
        <f t="shared" si="6"/>
        <v>2050.766034796157</v>
      </c>
      <c r="H81" s="5"/>
      <c r="I81" s="5"/>
    </row>
    <row r="82" spans="1:9" s="11" customFormat="1" ht="45.75" customHeight="1">
      <c r="A82" s="23" t="s">
        <v>77</v>
      </c>
      <c r="B82" s="20"/>
      <c r="C82" s="18">
        <v>126400</v>
      </c>
      <c r="D82" s="17">
        <f t="shared" si="7"/>
        <v>62182.498052453906</v>
      </c>
      <c r="E82" s="17">
        <f t="shared" si="4"/>
        <v>48052.35003895092</v>
      </c>
      <c r="F82" s="17">
        <f t="shared" si="5"/>
        <v>10421.189301480135</v>
      </c>
      <c r="G82" s="17">
        <f t="shared" si="6"/>
        <v>5760.37392884965</v>
      </c>
      <c r="H82" s="5"/>
      <c r="I82" s="5"/>
    </row>
    <row r="83" spans="1:9" s="11" customFormat="1" ht="27" customHeight="1">
      <c r="A83" s="23" t="s">
        <v>78</v>
      </c>
      <c r="B83" s="20"/>
      <c r="C83" s="18">
        <f>150000+90000-58207.38+150000</f>
        <v>331792.62</v>
      </c>
      <c r="D83" s="17">
        <f t="shared" si="7"/>
        <v>163225.4267956375</v>
      </c>
      <c r="E83" s="17">
        <f t="shared" si="4"/>
        <v>126134.61326408724</v>
      </c>
      <c r="F83" s="17">
        <f t="shared" si="5"/>
        <v>27355.013464035314</v>
      </c>
      <c r="G83" s="17">
        <f t="shared" si="6"/>
        <v>15120.645237600622</v>
      </c>
      <c r="H83" s="5"/>
      <c r="I83" s="5"/>
    </row>
    <row r="84" spans="1:9" ht="24.75" customHeight="1">
      <c r="A84" s="15" t="s">
        <v>79</v>
      </c>
      <c r="B84" s="20"/>
      <c r="C84" s="18">
        <v>200000</v>
      </c>
      <c r="D84" s="17">
        <f t="shared" si="7"/>
        <v>98390.02856400935</v>
      </c>
      <c r="E84" s="17">
        <f t="shared" si="4"/>
        <v>76032.19942871982</v>
      </c>
      <c r="F84" s="17">
        <f t="shared" si="5"/>
        <v>16489.223578291352</v>
      </c>
      <c r="G84" s="17">
        <f t="shared" si="6"/>
        <v>9114.515710205142</v>
      </c>
      <c r="H84" s="6"/>
      <c r="I84" s="6"/>
    </row>
    <row r="85" spans="1:9" ht="33.75" customHeight="1">
      <c r="A85" s="15" t="s">
        <v>80</v>
      </c>
      <c r="B85" s="20"/>
      <c r="C85" s="18">
        <f>5300+35000+120580</f>
        <v>160880</v>
      </c>
      <c r="D85" s="17">
        <f t="shared" si="7"/>
        <v>79144.93897688913</v>
      </c>
      <c r="E85" s="17">
        <f t="shared" si="4"/>
        <v>61160.30122046222</v>
      </c>
      <c r="F85" s="17">
        <f t="shared" si="5"/>
        <v>13263.931446377564</v>
      </c>
      <c r="G85" s="17">
        <f t="shared" si="6"/>
        <v>7331.7164372890165</v>
      </c>
      <c r="H85" s="5"/>
      <c r="I85" s="5"/>
    </row>
    <row r="86" spans="1:7" ht="24.75" customHeight="1">
      <c r="A86" s="15" t="s">
        <v>81</v>
      </c>
      <c r="B86" s="20"/>
      <c r="C86" s="18"/>
      <c r="D86" s="17">
        <f t="shared" si="7"/>
        <v>0</v>
      </c>
      <c r="E86" s="17">
        <f t="shared" si="4"/>
        <v>0</v>
      </c>
      <c r="F86" s="17">
        <f t="shared" si="5"/>
        <v>0</v>
      </c>
      <c r="G86" s="17">
        <f t="shared" si="6"/>
        <v>0</v>
      </c>
    </row>
    <row r="87" spans="1:9" s="6" customFormat="1" ht="24.75" customHeight="1">
      <c r="A87" s="15" t="s">
        <v>82</v>
      </c>
      <c r="B87" s="20"/>
      <c r="C87" s="18">
        <v>120000</v>
      </c>
      <c r="D87" s="17">
        <f t="shared" si="7"/>
        <v>59034.01713840561</v>
      </c>
      <c r="E87" s="17">
        <f t="shared" si="4"/>
        <v>45619.31965723189</v>
      </c>
      <c r="F87" s="17">
        <f t="shared" si="5"/>
        <v>9893.534146974813</v>
      </c>
      <c r="G87" s="17">
        <f t="shared" si="6"/>
        <v>5468.709426123085</v>
      </c>
      <c r="H87" s="9"/>
      <c r="I87" s="9"/>
    </row>
    <row r="88" spans="1:9" s="6" customFormat="1" ht="39" customHeight="1" thickBot="1">
      <c r="A88" s="15" t="s">
        <v>83</v>
      </c>
      <c r="B88" s="20"/>
      <c r="C88" s="18">
        <f>41800+15000-27071.73+100000</f>
        <v>129728.27</v>
      </c>
      <c r="D88" s="17">
        <f t="shared" si="7"/>
        <v>63819.840954297586</v>
      </c>
      <c r="E88" s="17">
        <f t="shared" si="4"/>
        <v>49317.62848091405</v>
      </c>
      <c r="F88" s="17">
        <f t="shared" si="5"/>
        <v>10695.592242274734</v>
      </c>
      <c r="G88" s="17">
        <f t="shared" si="6"/>
        <v>5912.051774863672</v>
      </c>
      <c r="H88" s="9"/>
      <c r="I88" s="9"/>
    </row>
    <row r="89" spans="1:12" s="6" customFormat="1" ht="24.75" customHeight="1" thickBot="1">
      <c r="A89" s="35" t="s">
        <v>84</v>
      </c>
      <c r="B89" s="36"/>
      <c r="C89" s="37">
        <f>C5+C6+C12+C13+C14+C17+C23+C38+C56+C57+C70+C78+C37</f>
        <v>43819800</v>
      </c>
      <c r="D89" s="37">
        <f>D5+D6+D12+D13+D14+D17+D23+D38+D56+D57+D70+D78+D37</f>
        <v>21555869.959199384</v>
      </c>
      <c r="E89" s="37">
        <f>E5+E6+E12+E13+E14+E17+E23+E38+E56+E57+E70+E78+E37</f>
        <v>16657348.375528466</v>
      </c>
      <c r="F89" s="37">
        <f>F5+F6+F12+F13+F14+F17+F23+F38+F56+F57+F70+F78+F37</f>
        <v>3612950.787733871</v>
      </c>
      <c r="G89" s="37">
        <f>G5+G6+G12+G13+G14+G17+G23+G38+G56+G57+G70+G78+G37</f>
        <v>1997175.421974051</v>
      </c>
      <c r="H89" s="9"/>
      <c r="I89" s="9">
        <f>D89+E89+F89+G89</f>
        <v>43823344.54443577</v>
      </c>
      <c r="L89" s="40"/>
    </row>
    <row r="90" spans="1:9" s="6" customFormat="1" ht="24.75" customHeight="1">
      <c r="A90" s="8"/>
      <c r="B90" s="9"/>
      <c r="C90" s="9"/>
      <c r="D90" s="9"/>
      <c r="E90" s="9"/>
      <c r="F90" s="9"/>
      <c r="G90" s="9"/>
      <c r="H90" s="9"/>
      <c r="I90" s="9"/>
    </row>
    <row r="91" spans="1:10" s="38" customFormat="1" ht="45" customHeight="1">
      <c r="A91" s="73" t="s">
        <v>89</v>
      </c>
      <c r="B91" s="73"/>
      <c r="C91" s="73"/>
      <c r="D91" s="73"/>
      <c r="E91" s="73"/>
      <c r="F91" s="73"/>
      <c r="G91" s="73"/>
      <c r="H91" s="73"/>
      <c r="I91" s="73"/>
      <c r="J91" s="73"/>
    </row>
    <row r="92" ht="83.25" customHeight="1"/>
    <row r="94" spans="1:10" s="2" customFormat="1" ht="34.5" customHeight="1">
      <c r="A94" s="8"/>
      <c r="B94" s="9"/>
      <c r="C94" s="9"/>
      <c r="D94" s="9"/>
      <c r="E94" s="9"/>
      <c r="F94" s="9"/>
      <c r="G94" s="9"/>
      <c r="H94" s="9"/>
      <c r="I94" s="9"/>
      <c r="J94" s="5"/>
    </row>
    <row r="96" spans="1:10" s="2" customFormat="1" ht="34.5" customHeight="1">
      <c r="A96" s="8"/>
      <c r="B96" s="9"/>
      <c r="C96" s="9"/>
      <c r="D96" s="9"/>
      <c r="E96" s="9"/>
      <c r="F96" s="9"/>
      <c r="G96" s="9"/>
      <c r="H96" s="9"/>
      <c r="I96" s="9"/>
      <c r="J96" s="5"/>
    </row>
    <row r="97" spans="1:10" s="2" customFormat="1" ht="34.5" customHeight="1">
      <c r="A97" s="74"/>
      <c r="B97" s="74"/>
      <c r="C97" s="74"/>
      <c r="D97" s="7"/>
      <c r="E97" s="7"/>
      <c r="F97" s="7"/>
      <c r="G97" s="7"/>
      <c r="H97" s="7"/>
      <c r="I97" s="7"/>
      <c r="J97" s="5"/>
    </row>
    <row r="98" spans="1:10" s="2" customFormat="1" ht="34.5" customHeight="1">
      <c r="A98" s="8"/>
      <c r="B98" s="9"/>
      <c r="C98" s="9"/>
      <c r="D98" s="9"/>
      <c r="E98" s="9"/>
      <c r="F98" s="9"/>
      <c r="G98" s="9"/>
      <c r="H98" s="9"/>
      <c r="I98" s="9"/>
      <c r="J98" s="5"/>
    </row>
    <row r="99" spans="1:10" s="2" customFormat="1" ht="34.5" customHeight="1">
      <c r="A99" s="8"/>
      <c r="B99" s="9"/>
      <c r="C99" s="9"/>
      <c r="D99" s="9"/>
      <c r="E99" s="9"/>
      <c r="F99" s="9"/>
      <c r="G99" s="9"/>
      <c r="H99" s="9"/>
      <c r="I99" s="9"/>
      <c r="J99" s="5"/>
    </row>
    <row r="100" spans="1:10" s="2" customFormat="1" ht="34.5" customHeight="1">
      <c r="A100" s="8"/>
      <c r="B100" s="9"/>
      <c r="C100" s="9"/>
      <c r="D100" s="9"/>
      <c r="E100" s="9"/>
      <c r="F100" s="9"/>
      <c r="G100" s="9"/>
      <c r="H100" s="9"/>
      <c r="I100" s="9"/>
      <c r="J100" s="5"/>
    </row>
    <row r="101" spans="1:10" s="2" customFormat="1" ht="34.5" customHeight="1">
      <c r="A101" s="8"/>
      <c r="B101" s="9"/>
      <c r="C101" s="9"/>
      <c r="D101" s="9"/>
      <c r="E101" s="9"/>
      <c r="F101" s="9"/>
      <c r="G101" s="9"/>
      <c r="H101" s="9"/>
      <c r="I101" s="9"/>
      <c r="J101" s="5"/>
    </row>
    <row r="102" spans="1:10" s="2" customFormat="1" ht="34.5" customHeight="1">
      <c r="A102" s="8"/>
      <c r="B102" s="9"/>
      <c r="C102" s="9"/>
      <c r="D102" s="9"/>
      <c r="E102" s="9"/>
      <c r="F102" s="9"/>
      <c r="G102" s="9"/>
      <c r="H102" s="9"/>
      <c r="I102" s="9"/>
      <c r="J102" s="5"/>
    </row>
    <row r="103" spans="1:10" s="2" customFormat="1" ht="34.5" customHeight="1">
      <c r="A103" s="8"/>
      <c r="B103" s="9"/>
      <c r="C103" s="9"/>
      <c r="D103" s="9"/>
      <c r="E103" s="9"/>
      <c r="F103" s="9"/>
      <c r="G103" s="9"/>
      <c r="H103" s="9"/>
      <c r="I103" s="9"/>
      <c r="J103" s="5"/>
    </row>
    <row r="104" spans="1:10" s="2" customFormat="1" ht="34.5" customHeight="1">
      <c r="A104" s="8"/>
      <c r="B104" s="9"/>
      <c r="C104" s="9"/>
      <c r="D104" s="9"/>
      <c r="E104" s="9"/>
      <c r="F104" s="9"/>
      <c r="G104" s="9"/>
      <c r="H104" s="9"/>
      <c r="I104" s="9"/>
      <c r="J104" s="5"/>
    </row>
    <row r="105" spans="1:10" s="2" customFormat="1" ht="34.5" customHeight="1">
      <c r="A105" s="8"/>
      <c r="B105" s="9"/>
      <c r="C105" s="9"/>
      <c r="D105" s="9"/>
      <c r="E105" s="9"/>
      <c r="F105" s="9"/>
      <c r="G105" s="9"/>
      <c r="H105" s="9"/>
      <c r="I105" s="9"/>
      <c r="J105" s="5"/>
    </row>
    <row r="106" spans="1:10" s="2" customFormat="1" ht="34.5" customHeight="1">
      <c r="A106" s="8"/>
      <c r="B106" s="9"/>
      <c r="C106" s="9"/>
      <c r="D106" s="9"/>
      <c r="E106" s="9"/>
      <c r="F106" s="9"/>
      <c r="G106" s="9"/>
      <c r="H106" s="9"/>
      <c r="I106" s="9"/>
      <c r="J106" s="5"/>
    </row>
    <row r="107" spans="1:10" s="2" customFormat="1" ht="34.5" customHeight="1">
      <c r="A107" s="8"/>
      <c r="B107" s="9"/>
      <c r="C107" s="9"/>
      <c r="D107" s="9"/>
      <c r="E107" s="9"/>
      <c r="F107" s="9"/>
      <c r="G107" s="9"/>
      <c r="H107" s="9"/>
      <c r="I107" s="9"/>
      <c r="J107" s="5"/>
    </row>
    <row r="108" spans="1:10" s="2" customFormat="1" ht="34.5" customHeight="1">
      <c r="A108" s="8"/>
      <c r="B108" s="9"/>
      <c r="C108" s="9"/>
      <c r="D108" s="9"/>
      <c r="E108" s="9"/>
      <c r="F108" s="9"/>
      <c r="G108" s="9"/>
      <c r="H108" s="9"/>
      <c r="I108" s="9"/>
      <c r="J108" s="5"/>
    </row>
    <row r="109" spans="1:10" s="2" customFormat="1" ht="34.5" customHeight="1">
      <c r="A109" s="8"/>
      <c r="B109" s="9"/>
      <c r="C109" s="9"/>
      <c r="D109" s="9"/>
      <c r="E109" s="9"/>
      <c r="F109" s="9"/>
      <c r="G109" s="9"/>
      <c r="H109" s="9"/>
      <c r="I109" s="9"/>
      <c r="J109" s="5"/>
    </row>
    <row r="110" spans="1:10" s="2" customFormat="1" ht="34.5" customHeight="1">
      <c r="A110" s="8"/>
      <c r="B110" s="9"/>
      <c r="C110" s="9"/>
      <c r="D110" s="9"/>
      <c r="E110" s="9"/>
      <c r="F110" s="9"/>
      <c r="G110" s="9"/>
      <c r="H110" s="9"/>
      <c r="I110" s="9"/>
      <c r="J110" s="5"/>
    </row>
    <row r="111" spans="1:10" s="2" customFormat="1" ht="34.5" customHeight="1">
      <c r="A111" s="8"/>
      <c r="B111" s="9"/>
      <c r="C111" s="9"/>
      <c r="D111" s="9"/>
      <c r="E111" s="9"/>
      <c r="F111" s="9"/>
      <c r="G111" s="9"/>
      <c r="H111" s="9"/>
      <c r="I111" s="9"/>
      <c r="J111" s="5"/>
    </row>
    <row r="112" spans="1:10" s="2" customFormat="1" ht="34.5" customHeight="1">
      <c r="A112" s="8"/>
      <c r="B112" s="9"/>
      <c r="C112" s="9"/>
      <c r="D112" s="9"/>
      <c r="E112" s="9"/>
      <c r="F112" s="9"/>
      <c r="G112" s="9"/>
      <c r="H112" s="9"/>
      <c r="I112" s="9"/>
      <c r="J112" s="5"/>
    </row>
    <row r="113" ht="39.75" customHeight="1"/>
    <row r="114" ht="24.75" customHeight="1"/>
    <row r="115" ht="30" customHeight="1"/>
    <row r="118" ht="30.75" customHeight="1"/>
    <row r="120" ht="24.75" customHeight="1"/>
    <row r="121" ht="32.25" customHeight="1"/>
    <row r="123" ht="45.75" customHeight="1"/>
    <row r="126" ht="33" customHeight="1"/>
    <row r="129" ht="33" customHeight="1"/>
    <row r="132" ht="36.75" customHeight="1"/>
    <row r="135" ht="34.5" customHeight="1"/>
    <row r="138" ht="35.25" customHeight="1"/>
    <row r="141" ht="36.75" customHeight="1"/>
    <row r="143" ht="36.75" customHeight="1"/>
    <row r="144" ht="36.75" customHeight="1"/>
    <row r="145" ht="45.75" customHeight="1"/>
    <row r="151" ht="45.75" customHeight="1"/>
    <row r="158" spans="1:10" s="6" customFormat="1" ht="24.75" customHeight="1">
      <c r="A158" s="8"/>
      <c r="B158" s="9"/>
      <c r="C158" s="9"/>
      <c r="D158" s="9"/>
      <c r="E158" s="9"/>
      <c r="F158" s="9"/>
      <c r="G158" s="9"/>
      <c r="H158" s="9"/>
      <c r="I158" s="9"/>
      <c r="J158" s="5"/>
    </row>
  </sheetData>
  <sheetProtection/>
  <mergeCells count="10">
    <mergeCell ref="F2:F3"/>
    <mergeCell ref="G2:G3"/>
    <mergeCell ref="A1:B1"/>
    <mergeCell ref="A91:J91"/>
    <mergeCell ref="A97:C97"/>
    <mergeCell ref="C2:C3"/>
    <mergeCell ref="D2:D3"/>
    <mergeCell ref="E2:E3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2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5.125" style="0" customWidth="1"/>
    <col min="2" max="2" width="21.75390625" style="0" customWidth="1"/>
    <col min="3" max="3" width="28.625" style="0" customWidth="1"/>
  </cols>
  <sheetData>
    <row r="3" spans="1:3" ht="12.75">
      <c r="A3" s="1"/>
      <c r="B3" s="43"/>
      <c r="C3" s="43"/>
    </row>
    <row r="4" spans="1:3" ht="12.75">
      <c r="A4" s="1"/>
      <c r="B4" s="43"/>
      <c r="C4" s="43"/>
    </row>
    <row r="5" spans="1:3" ht="18.75">
      <c r="A5" s="83" t="s">
        <v>113</v>
      </c>
      <c r="B5" s="83"/>
      <c r="C5" s="83"/>
    </row>
    <row r="6" spans="1:3" ht="18.75">
      <c r="A6" s="83" t="s">
        <v>129</v>
      </c>
      <c r="B6" s="83"/>
      <c r="C6" s="83"/>
    </row>
    <row r="7" spans="1:3" ht="15.75">
      <c r="A7" s="84" t="s">
        <v>127</v>
      </c>
      <c r="B7" s="85"/>
      <c r="C7" s="85"/>
    </row>
    <row r="8" spans="1:3" ht="15.75">
      <c r="A8" s="63"/>
      <c r="B8" s="64"/>
      <c r="C8" s="64"/>
    </row>
    <row r="9" spans="1:3" ht="15.75">
      <c r="A9" s="63"/>
      <c r="B9" s="64"/>
      <c r="C9" s="64"/>
    </row>
    <row r="10" spans="1:3" ht="15.75">
      <c r="A10" s="86" t="s">
        <v>95</v>
      </c>
      <c r="B10" s="88" t="s">
        <v>98</v>
      </c>
      <c r="C10" s="58" t="s">
        <v>125</v>
      </c>
    </row>
    <row r="11" spans="1:3" ht="15.75">
      <c r="A11" s="87"/>
      <c r="B11" s="89"/>
      <c r="C11" s="59"/>
    </row>
    <row r="12" spans="1:3" ht="18.75" customHeight="1">
      <c r="A12" s="51" t="s">
        <v>97</v>
      </c>
      <c r="B12" s="46"/>
      <c r="C12" s="47"/>
    </row>
    <row r="13" spans="1:3" ht="18.75" customHeight="1">
      <c r="A13" s="52" t="s">
        <v>92</v>
      </c>
      <c r="B13" s="42" t="s">
        <v>99</v>
      </c>
      <c r="C13" s="65">
        <v>40</v>
      </c>
    </row>
    <row r="14" spans="1:3" ht="18.75" customHeight="1">
      <c r="A14" s="52" t="s">
        <v>1</v>
      </c>
      <c r="B14" s="42" t="s">
        <v>100</v>
      </c>
      <c r="C14" s="65">
        <v>20</v>
      </c>
    </row>
    <row r="15" spans="1:3" ht="18.75" customHeight="1">
      <c r="A15" s="52" t="s">
        <v>0</v>
      </c>
      <c r="B15" s="42" t="s">
        <v>100</v>
      </c>
      <c r="C15" s="65">
        <v>20</v>
      </c>
    </row>
    <row r="16" spans="1:3" ht="18.75">
      <c r="A16" s="52" t="s">
        <v>101</v>
      </c>
      <c r="B16" s="42" t="s">
        <v>99</v>
      </c>
      <c r="C16" s="65">
        <v>100</v>
      </c>
    </row>
    <row r="17" spans="1:3" ht="18.75" customHeight="1">
      <c r="A17" s="52" t="s">
        <v>102</v>
      </c>
      <c r="B17" s="42" t="s">
        <v>103</v>
      </c>
      <c r="C17" s="65">
        <v>50</v>
      </c>
    </row>
    <row r="18" spans="1:3" ht="18.75" customHeight="1">
      <c r="A18" s="52" t="s">
        <v>104</v>
      </c>
      <c r="B18" s="42" t="s">
        <v>99</v>
      </c>
      <c r="C18" s="65">
        <v>70</v>
      </c>
    </row>
    <row r="19" spans="1:3" ht="18.75" customHeight="1">
      <c r="A19" s="52" t="s">
        <v>93</v>
      </c>
      <c r="B19" s="42" t="s">
        <v>103</v>
      </c>
      <c r="C19" s="65">
        <v>120</v>
      </c>
    </row>
    <row r="20" spans="1:3" ht="18.75" customHeight="1">
      <c r="A20" s="52" t="s">
        <v>94</v>
      </c>
      <c r="B20" s="42" t="s">
        <v>103</v>
      </c>
      <c r="C20" s="65">
        <v>80</v>
      </c>
    </row>
    <row r="21" spans="1:3" ht="21.75" customHeight="1">
      <c r="A21" s="54" t="s">
        <v>105</v>
      </c>
      <c r="B21" s="42" t="s">
        <v>103</v>
      </c>
      <c r="C21" s="65">
        <v>120</v>
      </c>
    </row>
    <row r="22" spans="1:3" ht="50.25" customHeight="1">
      <c r="A22" s="90" t="s">
        <v>128</v>
      </c>
      <c r="B22" s="91"/>
      <c r="C22" s="92"/>
    </row>
    <row r="23" spans="1:3" ht="18.75" customHeight="1">
      <c r="A23" s="55" t="s">
        <v>106</v>
      </c>
      <c r="B23" s="42" t="s">
        <v>103</v>
      </c>
      <c r="C23" s="65">
        <v>10</v>
      </c>
    </row>
    <row r="24" spans="1:3" ht="18.75" customHeight="1">
      <c r="A24" s="55" t="s">
        <v>107</v>
      </c>
      <c r="B24" s="42" t="s">
        <v>103</v>
      </c>
      <c r="C24" s="65">
        <v>100</v>
      </c>
    </row>
    <row r="25" spans="1:3" ht="18.75" customHeight="1">
      <c r="A25" s="53" t="s">
        <v>108</v>
      </c>
      <c r="B25" s="48" t="s">
        <v>99</v>
      </c>
      <c r="C25" s="66">
        <v>45</v>
      </c>
    </row>
    <row r="26" spans="1:3" ht="62.25" customHeight="1">
      <c r="A26" s="55" t="s">
        <v>109</v>
      </c>
      <c r="B26" s="42" t="s">
        <v>110</v>
      </c>
      <c r="C26" s="67" t="s">
        <v>111</v>
      </c>
    </row>
    <row r="27" spans="1:3" ht="19.5" customHeight="1">
      <c r="A27" s="53" t="s">
        <v>112</v>
      </c>
      <c r="B27" s="50" t="s">
        <v>99</v>
      </c>
      <c r="C27" s="68">
        <v>100</v>
      </c>
    </row>
    <row r="28" spans="1:3" ht="19.5" customHeight="1">
      <c r="A28" s="61" t="s">
        <v>123</v>
      </c>
      <c r="B28" s="49"/>
      <c r="C28" s="62"/>
    </row>
    <row r="29" spans="1:3" ht="18.75" customHeight="1">
      <c r="A29" s="56" t="s">
        <v>114</v>
      </c>
      <c r="B29" s="45" t="s">
        <v>115</v>
      </c>
      <c r="C29" s="69">
        <v>600</v>
      </c>
    </row>
    <row r="30" spans="1:3" ht="18.75">
      <c r="A30" s="44"/>
      <c r="B30" s="42" t="s">
        <v>116</v>
      </c>
      <c r="C30" s="65">
        <v>300</v>
      </c>
    </row>
    <row r="31" spans="1:3" ht="18.75" customHeight="1">
      <c r="A31" s="54" t="s">
        <v>117</v>
      </c>
      <c r="B31" s="42" t="s">
        <v>115</v>
      </c>
      <c r="C31" s="65">
        <v>700</v>
      </c>
    </row>
    <row r="32" spans="1:3" ht="18.75">
      <c r="A32" s="44"/>
      <c r="B32" s="42" t="s">
        <v>116</v>
      </c>
      <c r="C32" s="65">
        <v>400</v>
      </c>
    </row>
    <row r="33" spans="1:3" ht="18.75" customHeight="1">
      <c r="A33" s="54" t="s">
        <v>118</v>
      </c>
      <c r="B33" s="42" t="s">
        <v>115</v>
      </c>
      <c r="C33" s="65">
        <v>200</v>
      </c>
    </row>
    <row r="34" spans="1:3" ht="28.5" customHeight="1">
      <c r="A34" s="57" t="s">
        <v>124</v>
      </c>
      <c r="B34" s="42" t="s">
        <v>115</v>
      </c>
      <c r="C34" s="65">
        <v>100</v>
      </c>
    </row>
    <row r="35" spans="1:3" ht="18.75">
      <c r="A35" s="44"/>
      <c r="B35" s="42" t="s">
        <v>116</v>
      </c>
      <c r="C35" s="65">
        <v>50</v>
      </c>
    </row>
    <row r="36" spans="1:3" ht="45.75" customHeight="1">
      <c r="A36" s="60" t="s">
        <v>119</v>
      </c>
      <c r="B36" s="42" t="s">
        <v>115</v>
      </c>
      <c r="C36" s="67" t="s">
        <v>120</v>
      </c>
    </row>
    <row r="37" spans="1:3" ht="29.25" customHeight="1">
      <c r="A37" s="54" t="s">
        <v>121</v>
      </c>
      <c r="B37" s="42" t="s">
        <v>115</v>
      </c>
      <c r="C37" s="65">
        <v>400</v>
      </c>
    </row>
    <row r="38" spans="1:3" ht="18.75">
      <c r="A38" s="44"/>
      <c r="B38" s="42" t="s">
        <v>116</v>
      </c>
      <c r="C38" s="65">
        <v>200</v>
      </c>
    </row>
    <row r="39" spans="1:3" ht="26.25" customHeight="1">
      <c r="A39" s="54" t="s">
        <v>122</v>
      </c>
      <c r="B39" s="42" t="s">
        <v>115</v>
      </c>
      <c r="C39" s="65">
        <v>1600</v>
      </c>
    </row>
    <row r="40" spans="1:3" ht="18.75">
      <c r="A40" s="44"/>
      <c r="B40" s="42" t="s">
        <v>116</v>
      </c>
      <c r="C40" s="65">
        <v>1100</v>
      </c>
    </row>
    <row r="41" spans="1:3" ht="18.75">
      <c r="A41" s="54" t="s">
        <v>126</v>
      </c>
      <c r="B41" s="42" t="s">
        <v>115</v>
      </c>
      <c r="C41" s="65">
        <v>2000</v>
      </c>
    </row>
    <row r="42" spans="1:3" ht="18.75">
      <c r="A42" s="44"/>
      <c r="B42" s="42" t="s">
        <v>116</v>
      </c>
      <c r="C42" s="65">
        <v>1400</v>
      </c>
    </row>
  </sheetData>
  <sheetProtection/>
  <mergeCells count="6">
    <mergeCell ref="A5:C5"/>
    <mergeCell ref="A6:C6"/>
    <mergeCell ref="A7:C7"/>
    <mergeCell ref="A10:A11"/>
    <mergeCell ref="B10:B11"/>
    <mergeCell ref="A22:C2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economist</cp:lastModifiedBy>
  <cp:lastPrinted>2022-12-23T03:26:48Z</cp:lastPrinted>
  <dcterms:created xsi:type="dcterms:W3CDTF">2006-11-03T09:38:26Z</dcterms:created>
  <dcterms:modified xsi:type="dcterms:W3CDTF">2023-08-28T05:45:13Z</dcterms:modified>
  <cp:category/>
  <cp:version/>
  <cp:contentType/>
  <cp:contentStatus/>
</cp:coreProperties>
</file>